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desantis\Desktop\"/>
    </mc:Choice>
  </mc:AlternateContent>
  <xr:revisionPtr revIDLastSave="0" documentId="13_ncr:1_{BBBE71E8-CE00-4A7B-B77A-AE8860EC93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 area facility" sheetId="1" r:id="rId1"/>
    <sheet name="2024 tot dipendente" sheetId="3" r:id="rId2"/>
  </sheets>
  <externalReferences>
    <externalReference r:id="rId3"/>
  </externalReferences>
  <definedNames>
    <definedName name="_xlnm._FilterDatabase" localSheetId="0" hidden="1">'2024 area facility'!$C$2:$AI$56</definedName>
    <definedName name="aa" localSheetId="1">'[1]ordini 2023'!#REF!</definedName>
    <definedName name="BODY" localSheetId="0">'[1]ordini 2023'!#REF!</definedName>
    <definedName name="BODY" localSheetId="1">'[1]ordini 2023'!#REF!</definedName>
    <definedName name="BODY">'[1]ordini 2023'!#REF!</definedName>
    <definedName name="Cognome" localSheetId="0">'[1]ordini 2023'!#REF!</definedName>
    <definedName name="Cognome" localSheetId="1">'[1]ordini 2023'!#REF!</definedName>
    <definedName name="Cognome">'[1]ordini 2023'!#REF!</definedName>
    <definedName name="ENDBODY" localSheetId="0">'[1]ordini 2023'!#REF!</definedName>
    <definedName name="ENDBODY" localSheetId="1">'[1]ordini 2023'!#REF!</definedName>
    <definedName name="ENDBODY">'[1]ordini 2023'!#REF!</definedName>
    <definedName name="Gen." localSheetId="0">'[1]ordini 2023'!#REF!</definedName>
    <definedName name="Gen." localSheetId="1">'[1]ordini 2023'!#REF!</definedName>
    <definedName name="Gen.">'[1]ordini 2023'!#REF!</definedName>
    <definedName name="Intestatario" localSheetId="0">'[1]ordini 2023'!#REF!</definedName>
    <definedName name="Intestatario" localSheetId="1">'[1]ordini 2023'!#REF!</definedName>
    <definedName name="Intestatario">'[1]ordini 2023'!#REF!</definedName>
    <definedName name="Periodo" localSheetId="0">'[1]ordini 2023'!#REF!</definedName>
    <definedName name="Periodo" localSheetId="1">'[1]ordini 2023'!#REF!</definedName>
    <definedName name="Periodo">'[1]ordini 2023'!#REF!</definedName>
    <definedName name="pippo" localSheetId="1">'[1]ordini 2023'!#REF!</definedName>
    <definedName name="Stato" localSheetId="0">'[1]ordini 2023'!#REF!</definedName>
    <definedName name="Stato" localSheetId="1">'[1]ordini 2023'!#REF!</definedName>
    <definedName name="Stato">'[1]ordini 2023'!#REF!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3" l="1"/>
  <c r="L12" i="3"/>
  <c r="L11" i="3"/>
  <c r="L10" i="3"/>
  <c r="L9" i="3"/>
  <c r="L8" i="3"/>
  <c r="L7" i="3"/>
  <c r="L6" i="3"/>
  <c r="L5" i="3"/>
  <c r="L4" i="3"/>
  <c r="L3" i="3"/>
  <c r="K8" i="3"/>
  <c r="K11" i="3"/>
  <c r="K9" i="3"/>
  <c r="K6" i="3"/>
  <c r="K4" i="3"/>
  <c r="K13" i="3"/>
  <c r="K12" i="3"/>
  <c r="K7" i="3"/>
  <c r="K10" i="3"/>
  <c r="K5" i="3"/>
  <c r="AF61" i="1"/>
  <c r="K3" i="3"/>
  <c r="C10" i="3" l="1"/>
  <c r="E7" i="3"/>
  <c r="I7" i="3"/>
  <c r="D7" i="3"/>
  <c r="I6" i="3"/>
  <c r="J5" i="3"/>
  <c r="F13" i="3"/>
  <c r="I13" i="3"/>
  <c r="F6" i="3" l="1"/>
  <c r="F8" i="3"/>
  <c r="I3" i="3"/>
  <c r="I4" i="3"/>
  <c r="E4" i="3"/>
  <c r="I12" i="3"/>
  <c r="F12" i="3"/>
  <c r="J13" i="3"/>
  <c r="I5" i="3"/>
  <c r="F5" i="3"/>
  <c r="D5" i="3"/>
  <c r="M14" i="3"/>
  <c r="D6" i="3" l="1"/>
  <c r="I8" i="3"/>
  <c r="D11" i="3"/>
  <c r="F11" i="3"/>
  <c r="F10" i="3"/>
  <c r="I11" i="3"/>
  <c r="D10" i="3"/>
  <c r="F3" i="3"/>
  <c r="J6" i="3"/>
  <c r="E3" i="3"/>
  <c r="F9" i="3"/>
  <c r="N60" i="1"/>
  <c r="V60" i="1"/>
  <c r="R60" i="1"/>
  <c r="P60" i="1"/>
  <c r="J11" i="3"/>
  <c r="D9" i="3"/>
  <c r="C9" i="3" l="1"/>
  <c r="H4" i="3"/>
  <c r="B3" i="3"/>
  <c r="AG60" i="1" l="1"/>
  <c r="AF62" i="1"/>
  <c r="K21" i="3" l="1"/>
  <c r="M22" i="3"/>
</calcChain>
</file>

<file path=xl/sharedStrings.xml><?xml version="1.0" encoding="utf-8"?>
<sst xmlns="http://schemas.openxmlformats.org/spreadsheetml/2006/main" count="764" uniqueCount="263">
  <si>
    <t>SOLO ORDINI FACILITY E CON DETERMINA E INCENTIVI</t>
  </si>
  <si>
    <t>N. prot.</t>
  </si>
  <si>
    <t>Suffisso prot.</t>
  </si>
  <si>
    <t>Intestatario</t>
  </si>
  <si>
    <t>CIG</t>
  </si>
  <si>
    <t>Totale documento</t>
  </si>
  <si>
    <t>COMMESSA</t>
  </si>
  <si>
    <t>totale incentivi</t>
  </si>
  <si>
    <t>80% 
EROGABILE</t>
  </si>
  <si>
    <t>20%
 fondo</t>
  </si>
  <si>
    <t>Responsabile unico del progetto</t>
  </si>
  <si>
    <t>Collaborazione all’attività del RUP, quali responsabili e addetti alla gestione tecnico-amministrativa dell’intervento</t>
  </si>
  <si>
    <t>Redazione del progetto (livello unico) gara</t>
  </si>
  <si>
    <t>Predisposizione dei documenti di gara</t>
  </si>
  <si>
    <t>Direzione dell’esecuzione ed eventuale direttore operativo</t>
  </si>
  <si>
    <t>Coordinamento per la sicurezza in fase di esecuzione</t>
  </si>
  <si>
    <t>Verifica requisiti OE</t>
  </si>
  <si>
    <t>Regolare esecuzione</t>
  </si>
  <si>
    <t>Verifica di conformità</t>
  </si>
  <si>
    <t>totale fondo 2024</t>
  </si>
  <si>
    <t>abussi</t>
  </si>
  <si>
    <t>pasqualetti</t>
  </si>
  <si>
    <t>filomeno</t>
  </si>
  <si>
    <t>castellani</t>
  </si>
  <si>
    <t>radoicovich</t>
  </si>
  <si>
    <t>ragazzoni</t>
  </si>
  <si>
    <t>proiti</t>
  </si>
  <si>
    <t xml:space="preserve">luise </t>
  </si>
  <si>
    <t>luise</t>
  </si>
  <si>
    <t>cc24dd6810</t>
  </si>
  <si>
    <t>dentice</t>
  </si>
  <si>
    <t xml:space="preserve">dentice </t>
  </si>
  <si>
    <t>germani</t>
  </si>
  <si>
    <t>contratto</t>
  </si>
  <si>
    <t>B0DE75636C</t>
  </si>
  <si>
    <t>B2218BE13F</t>
  </si>
  <si>
    <t>j</t>
  </si>
  <si>
    <t>B292F709ED</t>
  </si>
  <si>
    <t>B3F5912198</t>
  </si>
  <si>
    <t>B3F591326B</t>
  </si>
  <si>
    <t>B3F591433E</t>
  </si>
  <si>
    <t xml:space="preserve">A.C.R. SRL </t>
  </si>
  <si>
    <t>B4E9397A91</t>
  </si>
  <si>
    <t>B486013B60</t>
  </si>
  <si>
    <t>B4A09DB906</t>
  </si>
  <si>
    <t>B49E8FD992</t>
  </si>
  <si>
    <t>cesani</t>
  </si>
  <si>
    <t>B475BB3D1A</t>
  </si>
  <si>
    <t>B1A63B1AB4</t>
  </si>
  <si>
    <t>castellanni</t>
  </si>
  <si>
    <t>FAMAC LEGNO SRL</t>
  </si>
  <si>
    <t>109 2024</t>
  </si>
  <si>
    <t>B4CAE09950</t>
  </si>
  <si>
    <t>QUADRATURA</t>
  </si>
  <si>
    <t>SITUAZIONE FINALE</t>
  </si>
  <si>
    <t>totale fondo 2023</t>
  </si>
  <si>
    <t>totale incentivi tecnici da erogare</t>
  </si>
  <si>
    <t>Responsabile unico del progetto 40%</t>
  </si>
  <si>
    <t>Collaborazione all’attività del RUP, quali responsabili e addetti alla gestione tecnico-amministrativa dell’intervento 10%</t>
  </si>
  <si>
    <t>Redazione del progetto (livello unico) gara 5%</t>
  </si>
  <si>
    <t>Predisposizione dei documenti di gara 5%</t>
  </si>
  <si>
    <t>Direzione dell’esecuzione ed eventuale direttore operativo 15%</t>
  </si>
  <si>
    <t>Coordinamento per la sicurezza in fase di esecuzione 10%</t>
  </si>
  <si>
    <t>Verifica requisiti OE 5%</t>
  </si>
  <si>
    <t>Regolare esecuzione 5%</t>
  </si>
  <si>
    <t>Verifica di conformità 5%</t>
  </si>
  <si>
    <t>RIPARTIZIONE funzioni non assegnate</t>
  </si>
  <si>
    <t>DIPENDENTE COSTO AZIENDALE LORDO</t>
  </si>
  <si>
    <t xml:space="preserve">germani </t>
  </si>
  <si>
    <t xml:space="preserve">detarizzazione </t>
  </si>
  <si>
    <t>vigilanza, man. Impianti, videosorveglianza</t>
  </si>
  <si>
    <t xml:space="preserve">sgomberi e traslochi - sistemazione alzaia </t>
  </si>
  <si>
    <t>completamento arredi</t>
  </si>
  <si>
    <t>noleggio uta - emergenza salasco</t>
  </si>
  <si>
    <t>gennaio/marzo 2024</t>
  </si>
  <si>
    <t>aprile/giugno 2024</t>
  </si>
  <si>
    <t>manut straordinaria aula magna cinema sistemi</t>
  </si>
  <si>
    <t>2024 - 3 mesi</t>
  </si>
  <si>
    <t>2024 - 36 mesi</t>
  </si>
  <si>
    <t>acquisto cestini carta /rifiuti</t>
  </si>
  <si>
    <t>hardware e attrezzature sedi diverse</t>
  </si>
  <si>
    <t>service  audio luci notturni in villa</t>
  </si>
  <si>
    <t>giugno/luglio 2024</t>
  </si>
  <si>
    <t>americane  R05 carchidio</t>
  </si>
  <si>
    <t xml:space="preserve">manutenzione condizionatori/Uta tutte le sedi </t>
  </si>
  <si>
    <t>luglio/settembre  2024</t>
  </si>
  <si>
    <t>consulenza specialistica società di progetti</t>
  </si>
  <si>
    <t>acquisti per manutenzione straordinaria condizionatori</t>
  </si>
  <si>
    <t>truck per manifestazione</t>
  </si>
  <si>
    <t>struttura stabile supporto palco  R05</t>
  </si>
  <si>
    <t>verifiche 462/2021 impianti messa a terra</t>
  </si>
  <si>
    <t xml:space="preserve">presidio decorati </t>
  </si>
  <si>
    <t>manutenzione autovetture</t>
  </si>
  <si>
    <t>manutenzione straordinaria lavaggio circuito scambiatore macchina vigentina</t>
  </si>
  <si>
    <t>disinf. Vespe/zanzare salasco/stilicone  (extra)</t>
  </si>
  <si>
    <t>disinf. Vespe/zanzare salasco/  (extra)</t>
  </si>
  <si>
    <t>ago-sett 2024</t>
  </si>
  <si>
    <t xml:space="preserve">location </t>
  </si>
  <si>
    <t>studio fattibilità/interferenze rete wifi</t>
  </si>
  <si>
    <t>deratizzazione extra salasco</t>
  </si>
  <si>
    <t>struttura stabile supporto palco  R05 integrazione</t>
  </si>
  <si>
    <t>acquisto access point meraki tutte le sedi</t>
  </si>
  <si>
    <t>acquisto cavo hdmi per man straordinaria aula</t>
  </si>
  <si>
    <t>2024</t>
  </si>
  <si>
    <t>acquisto mobili e arredi  sedi FM</t>
  </si>
  <si>
    <t>supporto direzione lavori</t>
  </si>
  <si>
    <t>fornitura energia elettrica</t>
  </si>
  <si>
    <t xml:space="preserve">attrezzature  progetto RFID progetto </t>
  </si>
  <si>
    <t xml:space="preserve">manut straordinaria ascensori teatro </t>
  </si>
  <si>
    <t>consulenza specialistica certificazione sismica carchidio</t>
  </si>
  <si>
    <t>manutenzione straordinaria UTA macchina vigentina</t>
  </si>
  <si>
    <t>consulenza specialistica progettazione per CPI villa simonetta</t>
  </si>
  <si>
    <t xml:space="preserve">fornitura e manutenzione tende fonoassorbenti musica </t>
  </si>
  <si>
    <t>fornitura e manutenzione tende oscuranti lingue</t>
  </si>
  <si>
    <t>Fornitura e manutenzione delle tende presenti nelle diverse</t>
  </si>
  <si>
    <t>deratizzazione disinfestazione e servizi connesi tutte le sedi</t>
  </si>
  <si>
    <t>2024/2026</t>
  </si>
  <si>
    <t>raccolta legno e trasporto discarica</t>
  </si>
  <si>
    <t>2024/2028</t>
  </si>
  <si>
    <t>manutenzione straordinaria per teatro posa S06</t>
  </si>
  <si>
    <t>Produzione e posa di adesivi prespaziati</t>
  </si>
  <si>
    <t>cavi per manutenzione straordinaria vigentina</t>
  </si>
  <si>
    <t>abbonamento Prezziari informativi Edilizia 2024</t>
  </si>
  <si>
    <t>manutenzione macchine falegnameria</t>
  </si>
  <si>
    <t>totale</t>
  </si>
  <si>
    <t>NOMINATIVO DIPENDENTE</t>
  </si>
  <si>
    <t xml:space="preserve">Oggetto della procedura </t>
  </si>
  <si>
    <t>periodo anno 2024</t>
  </si>
  <si>
    <t>Specifica N. doc.</t>
  </si>
  <si>
    <t>delta SUDDIVISO</t>
  </si>
  <si>
    <t>TOTALE</t>
  </si>
  <si>
    <t xml:space="preserve">AREA FACILITY MANAGEMENT ANNO  2024 </t>
  </si>
  <si>
    <t>AREA FACILITY MANAGEMENT   2024</t>
  </si>
  <si>
    <t>J</t>
  </si>
  <si>
    <t>GRUPPO INDACO Srl</t>
  </si>
  <si>
    <t>proc 5/2024</t>
  </si>
  <si>
    <t>B00E71A7AB</t>
  </si>
  <si>
    <t>SICURITALIA IVIRI SpA</t>
  </si>
  <si>
    <t>ctr 2/2021</t>
  </si>
  <si>
    <t>8605136EDB</t>
  </si>
  <si>
    <t>PENNACCHIA ROBERTO</t>
  </si>
  <si>
    <t>09/2024</t>
  </si>
  <si>
    <t>B015627C04</t>
  </si>
  <si>
    <t>ARREDI 3N dei Fratelli Nespoli Srl</t>
  </si>
  <si>
    <t>67/2023</t>
  </si>
  <si>
    <t>Z2E3D3FB22</t>
  </si>
  <si>
    <t>NICMA FACILITY SpA</t>
  </si>
  <si>
    <t>noleggio</t>
  </si>
  <si>
    <t>B08197B8BC</t>
  </si>
  <si>
    <t>24/2024</t>
  </si>
  <si>
    <t>B1549FDAA0</t>
  </si>
  <si>
    <t>46/2024</t>
  </si>
  <si>
    <t>TAGLIABUE SISTEMI Srl</t>
  </si>
  <si>
    <t>Rif. 33/2024</t>
  </si>
  <si>
    <t>B18472CDB0</t>
  </si>
  <si>
    <t/>
  </si>
  <si>
    <t>B1BBC2AF43</t>
  </si>
  <si>
    <t>52/2024</t>
  </si>
  <si>
    <t>Rif. 178J/2024</t>
  </si>
  <si>
    <t>B1C08DA81C</t>
  </si>
  <si>
    <t>SOLUZIONE INFORMATICA Srl</t>
  </si>
  <si>
    <t>Rif. 180J/2024</t>
  </si>
  <si>
    <t>B2126A4760</t>
  </si>
  <si>
    <t>RAVENSCRY Sas di Paolo Raimondi e C.</t>
  </si>
  <si>
    <t>35-2024</t>
  </si>
  <si>
    <t>B16EDE70CB</t>
  </si>
  <si>
    <t>SCENA4 Srl</t>
  </si>
  <si>
    <t>Z2C38CAA44</t>
  </si>
  <si>
    <t>CC22DD12298</t>
  </si>
  <si>
    <t>ALBIERO Srl</t>
  </si>
  <si>
    <t>21/2024</t>
  </si>
  <si>
    <t>B19363F802</t>
  </si>
  <si>
    <t>Ordine MEPA N. 7961547</t>
  </si>
  <si>
    <t>B24CEE99B1</t>
  </si>
  <si>
    <t>72/2024</t>
  </si>
  <si>
    <t>SAF &amp; P ENGINEERING Srl</t>
  </si>
  <si>
    <t>30/2024 Lotto 1</t>
  </si>
  <si>
    <t>B16CCFF914</t>
  </si>
  <si>
    <t>cc24dd2951</t>
  </si>
  <si>
    <t>30/2024 Lotto 2</t>
  </si>
  <si>
    <t>B16CD009E7</t>
  </si>
  <si>
    <t>30/2024 Lotto 3</t>
  </si>
  <si>
    <t>B16CD01ABA</t>
  </si>
  <si>
    <t>L'APEGAIA di Gaia Stefani</t>
  </si>
  <si>
    <t>58/2024</t>
  </si>
  <si>
    <t>B2113F3AAA</t>
  </si>
  <si>
    <t>63/2024</t>
  </si>
  <si>
    <t>B296DFD846</t>
  </si>
  <si>
    <t>CC22DD12552</t>
  </si>
  <si>
    <t>ICIM S.p.A.</t>
  </si>
  <si>
    <t>56/2024</t>
  </si>
  <si>
    <t>B27C3D5B67</t>
  </si>
  <si>
    <t>56/24</t>
  </si>
  <si>
    <t>SOCIETA' COOPERATIVA CULTURE</t>
  </si>
  <si>
    <t>82-2024</t>
  </si>
  <si>
    <t>B29A5FEF88</t>
  </si>
  <si>
    <t>DANGI Snc di Sportiello Daniele &amp; C.</t>
  </si>
  <si>
    <t>B29A025C2C</t>
  </si>
  <si>
    <t>83/24</t>
  </si>
  <si>
    <t>84/2024</t>
  </si>
  <si>
    <t>B2AE3CB178</t>
  </si>
  <si>
    <t>84/24</t>
  </si>
  <si>
    <t>interventi extra</t>
  </si>
  <si>
    <t>ZAF33D6489</t>
  </si>
  <si>
    <t>accordo quadro proc 92/24</t>
  </si>
  <si>
    <t>Z4634BCC36</t>
  </si>
  <si>
    <t>OXA Srl Impresa Sociale</t>
  </si>
  <si>
    <t>Rif. 85/2024</t>
  </si>
  <si>
    <t>B310BDCDE8</t>
  </si>
  <si>
    <t>MSDSYSTEMS Srl</t>
  </si>
  <si>
    <t>Rif. 81/2024</t>
  </si>
  <si>
    <t>B2EB521762</t>
  </si>
  <si>
    <t>Rif. 367J/2024</t>
  </si>
  <si>
    <t>Rif. 368J/2024</t>
  </si>
  <si>
    <t>PROJECT INFORMATICA Srl</t>
  </si>
  <si>
    <t>98/2024</t>
  </si>
  <si>
    <t>B373EEEF05</t>
  </si>
  <si>
    <t>CC22DD11126</t>
  </si>
  <si>
    <t>ETHOS FACILITY SCrl</t>
  </si>
  <si>
    <t>extra teatro</t>
  </si>
  <si>
    <t>B416ED06D5</t>
  </si>
  <si>
    <t>PROFESSIONAL SHOW SpA</t>
  </si>
  <si>
    <t>rif.94/2024</t>
  </si>
  <si>
    <t>A00AC25FB2</t>
  </si>
  <si>
    <t>BIMARC Srl</t>
  </si>
  <si>
    <t>Rif. 23/2024</t>
  </si>
  <si>
    <t>B4285BD41B</t>
  </si>
  <si>
    <t>CC24DD6983</t>
  </si>
  <si>
    <t>I.Q.S. - INGEGNERIA, QUALITA' E SERVIZI Srl</t>
  </si>
  <si>
    <t>Rif. 412J/2024</t>
  </si>
  <si>
    <t>CC24DD4798</t>
  </si>
  <si>
    <t>CYCLON Srl</t>
  </si>
  <si>
    <t>Rif. 413J/2024</t>
  </si>
  <si>
    <t>B42A8E78C9</t>
  </si>
  <si>
    <t>IDNOVA Srl</t>
  </si>
  <si>
    <t>Rif. 431J/2024</t>
  </si>
  <si>
    <t>B447420F2F</t>
  </si>
  <si>
    <t>CC24DD6810</t>
  </si>
  <si>
    <t>PADANA ASCENSORI Srl</t>
  </si>
  <si>
    <t>Rif. 438/J/2024</t>
  </si>
  <si>
    <t>Z2A3B3BA82</t>
  </si>
  <si>
    <t>CC24DD10746</t>
  </si>
  <si>
    <t xml:space="preserve"> </t>
  </si>
  <si>
    <t>CONVENZIONE ENERGIA ELETTRICA</t>
  </si>
  <si>
    <t>ING ALESSANDRO ZICHI</t>
  </si>
  <si>
    <t>cc24dd3888</t>
  </si>
  <si>
    <t>MAN STRAORD</t>
  </si>
  <si>
    <t>MAIMONE</t>
  </si>
  <si>
    <t>61/2024</t>
  </si>
  <si>
    <t>CC22DD6656</t>
  </si>
  <si>
    <t>lotto 1 tende</t>
  </si>
  <si>
    <t>88/2024</t>
  </si>
  <si>
    <t>lotto 2 tende</t>
  </si>
  <si>
    <t xml:space="preserve">lotto 3 tende </t>
  </si>
  <si>
    <t>103/24</t>
  </si>
  <si>
    <t>AMSA</t>
  </si>
  <si>
    <t>106/2024</t>
  </si>
  <si>
    <t>OTMARFLOOR</t>
  </si>
  <si>
    <t>KREA</t>
  </si>
  <si>
    <t>TOOL BOX</t>
  </si>
  <si>
    <t>QUINE Srl</t>
  </si>
  <si>
    <t>Rif. 173J/2024</t>
  </si>
  <si>
    <t>DIPENDENTE COSTO LORDO BUSTA PAGA GENNAIO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</si>
</sst>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-410]\ * #,##0.00_-;\-[$€-410]\ * #,##0.00_-;_-[$€-410]\ * &quot;-&quot;??_-;_-@_-"/>
  </numFmts>
  <fonts count="11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5">
    <xf numFmtId="0" fontId="0" fillId="0" borderId="0" xfId="0"/>
    <xf numFmtId="0" fontId="0" fillId="0" borderId="0" xfId="0" applyNumberFormat="1" applyFont="1" applyFill="1" applyBorder="1" applyAlignment="1"/>
    <xf numFmtId="4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/>
    <xf numFmtId="9" fontId="3" fillId="2" borderId="1" xfId="0" applyNumberFormat="1" applyFont="1" applyFill="1" applyBorder="1" applyAlignment="1"/>
    <xf numFmtId="0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left" vertical="center" wrapText="1" indent="3"/>
    </xf>
    <xf numFmtId="9" fontId="1" fillId="0" borderId="1" xfId="0" applyNumberFormat="1" applyFont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left" vertical="center" wrapText="1" indent="2"/>
    </xf>
    <xf numFmtId="0" fontId="5" fillId="0" borderId="1" xfId="0" applyFont="1" applyBorder="1" applyAlignment="1">
      <alignment vertical="center" wrapText="1"/>
    </xf>
    <xf numFmtId="0" fontId="0" fillId="0" borderId="1" xfId="0" applyNumberFormat="1" applyFont="1" applyFill="1" applyBorder="1" applyAlignment="1"/>
    <xf numFmtId="44" fontId="0" fillId="0" borderId="1" xfId="0" applyNumberFormat="1" applyFont="1" applyFill="1" applyBorder="1" applyAlignment="1"/>
    <xf numFmtId="0" fontId="6" fillId="5" borderId="1" xfId="0" applyNumberFormat="1" applyFont="1" applyFill="1" applyBorder="1" applyAlignment="1"/>
    <xf numFmtId="164" fontId="0" fillId="6" borderId="1" xfId="0" applyNumberFormat="1" applyFont="1" applyFill="1" applyBorder="1" applyAlignment="1"/>
    <xf numFmtId="164" fontId="0" fillId="3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2" fillId="7" borderId="1" xfId="0" applyNumberFormat="1" applyFont="1" applyFill="1" applyBorder="1" applyAlignment="1"/>
    <xf numFmtId="0" fontId="2" fillId="8" borderId="1" xfId="0" applyNumberFormat="1" applyFont="1" applyFill="1" applyBorder="1" applyAlignment="1"/>
    <xf numFmtId="164" fontId="0" fillId="9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0" fontId="0" fillId="7" borderId="1" xfId="0" applyNumberFormat="1" applyFont="1" applyFill="1" applyBorder="1" applyAlignment="1"/>
    <xf numFmtId="0" fontId="0" fillId="6" borderId="0" xfId="0" applyNumberFormat="1" applyFont="1" applyFill="1" applyBorder="1" applyAlignment="1"/>
    <xf numFmtId="44" fontId="3" fillId="6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4" fillId="10" borderId="1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6" xfId="0" applyNumberFormat="1" applyFont="1" applyFill="1" applyBorder="1" applyAlignment="1"/>
    <xf numFmtId="0" fontId="2" fillId="0" borderId="8" xfId="0" applyNumberFormat="1" applyFont="1" applyFill="1" applyBorder="1" applyAlignment="1"/>
    <xf numFmtId="0" fontId="3" fillId="0" borderId="9" xfId="0" applyNumberFormat="1" applyFont="1" applyFill="1" applyBorder="1" applyAlignment="1"/>
    <xf numFmtId="164" fontId="3" fillId="0" borderId="10" xfId="0" applyNumberFormat="1" applyFont="1" applyFill="1" applyBorder="1" applyAlignment="1"/>
    <xf numFmtId="0" fontId="3" fillId="0" borderId="10" xfId="0" applyNumberFormat="1" applyFont="1" applyFill="1" applyBorder="1" applyAlignment="1"/>
    <xf numFmtId="0" fontId="3" fillId="0" borderId="11" xfId="0" applyNumberFormat="1" applyFont="1" applyFill="1" applyBorder="1" applyAlignment="1"/>
    <xf numFmtId="164" fontId="3" fillId="0" borderId="11" xfId="0" applyNumberFormat="1" applyFont="1" applyFill="1" applyBorder="1" applyAlignment="1"/>
    <xf numFmtId="0" fontId="3" fillId="0" borderId="12" xfId="0" applyNumberFormat="1" applyFont="1" applyFill="1" applyBorder="1" applyAlignment="1"/>
    <xf numFmtId="0" fontId="7" fillId="0" borderId="1" xfId="0" applyNumberFormat="1" applyFont="1" applyFill="1" applyBorder="1" applyAlignment="1"/>
    <xf numFmtId="44" fontId="3" fillId="2" borderId="1" xfId="0" applyNumberFormat="1" applyFont="1" applyFill="1" applyBorder="1" applyAlignment="1">
      <alignment wrapText="1"/>
    </xf>
    <xf numFmtId="0" fontId="8" fillId="0" borderId="0" xfId="0" applyNumberFormat="1" applyFont="1" applyFill="1" applyBorder="1" applyAlignment="1"/>
    <xf numFmtId="164" fontId="8" fillId="0" borderId="0" xfId="0" applyNumberFormat="1" applyFont="1" applyFill="1" applyBorder="1" applyAlignment="1"/>
    <xf numFmtId="0" fontId="5" fillId="1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NumberFormat="1" applyFont="1" applyFill="1" applyBorder="1" applyAlignment="1"/>
    <xf numFmtId="17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wrapText="1"/>
    </xf>
    <xf numFmtId="0" fontId="7" fillId="0" borderId="0" xfId="0" quotePrefix="1" applyNumberFormat="1" applyFont="1" applyFill="1" applyBorder="1" applyAlignment="1"/>
    <xf numFmtId="0" fontId="7" fillId="7" borderId="0" xfId="0" applyNumberFormat="1" applyFont="1" applyFill="1" applyBorder="1" applyAlignment="1"/>
    <xf numFmtId="0" fontId="7" fillId="7" borderId="0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wrapText="1"/>
    </xf>
    <xf numFmtId="9" fontId="9" fillId="0" borderId="1" xfId="0" applyNumberFormat="1" applyFont="1" applyBorder="1" applyAlignment="1">
      <alignment horizontal="left" vertical="center" wrapText="1" indent="3"/>
    </xf>
    <xf numFmtId="164" fontId="10" fillId="0" borderId="0" xfId="0" applyNumberFormat="1" applyFont="1" applyFill="1" applyBorder="1" applyAlignment="1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10" borderId="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/>
    <xf numFmtId="0" fontId="5" fillId="10" borderId="6" xfId="0" applyNumberFormat="1" applyFont="1" applyFill="1" applyBorder="1" applyAlignment="1">
      <alignment horizontal="center" vertical="center" wrapText="1"/>
    </xf>
    <xf numFmtId="0" fontId="5" fillId="10" borderId="7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/>
    <xf numFmtId="164" fontId="0" fillId="0" borderId="13" xfId="0" applyNumberFormat="1" applyFont="1" applyFill="1" applyBorder="1" applyAlignment="1"/>
    <xf numFmtId="164" fontId="4" fillId="10" borderId="13" xfId="0" applyNumberFormat="1" applyFont="1" applyFill="1" applyBorder="1" applyAlignment="1"/>
    <xf numFmtId="165" fontId="0" fillId="0" borderId="7" xfId="0" applyNumberFormat="1" applyBorder="1"/>
    <xf numFmtId="0" fontId="5" fillId="1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ile\Ufficio%20Tecnico\16.%20FACILITY%20MANAGEMENT%20-%20GARE\incentivi\2024\ultimo%20%202024%20%20facility%20incentivi%20tecnici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scarico ordini 2"/>
      <sheetName val="ORDINI 2024 pulito"/>
      <sheetName val="ORDINI 2024"/>
      <sheetName val=" inc non erog 2025"/>
      <sheetName val="2024 incent servizi e forniture"/>
      <sheetName val="Foglio2"/>
      <sheetName val="24TOT DIPENDENTE  "/>
      <sheetName val="prova"/>
      <sheetName val="23TOT DIPENDENTE"/>
      <sheetName val="23dati base calcolo con comm."/>
      <sheetName val="ordini 2023"/>
      <sheetName val="2023ORDINI da"/>
      <sheetName val="2023 TOT DIPENDE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E3" t="str">
            <v>Somma di importo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M67"/>
  <sheetViews>
    <sheetView tabSelected="1" zoomScale="93" zoomScaleNormal="93" workbookViewId="0">
      <pane xSplit="5" ySplit="2" topLeftCell="F3" activePane="bottomRight" state="frozen"/>
      <selection activeCell="C65" sqref="C65"/>
      <selection pane="topRight" activeCell="C65" sqref="C65"/>
      <selection pane="bottomLeft" activeCell="C65" sqref="C65"/>
      <selection pane="bottomRight"/>
    </sheetView>
  </sheetViews>
  <sheetFormatPr defaultRowHeight="12.5" x14ac:dyDescent="0.25"/>
  <cols>
    <col min="1" max="1" width="35.26953125" style="1" customWidth="1"/>
    <col min="2" max="2" width="6.81640625" style="1" customWidth="1"/>
    <col min="3" max="3" width="5.7265625" style="1" customWidth="1"/>
    <col min="4" max="4" width="3.26953125" style="1" customWidth="1"/>
    <col min="5" max="5" width="50.81640625" style="1" hidden="1" customWidth="1"/>
    <col min="6" max="6" width="11.36328125" style="1" customWidth="1"/>
    <col min="7" max="7" width="12.7265625" style="1" hidden="1" customWidth="1"/>
    <col min="8" max="8" width="15.81640625" style="2" hidden="1" customWidth="1"/>
    <col min="9" max="9" width="15" style="1" hidden="1" customWidth="1"/>
    <col min="10" max="10" width="15.36328125" style="1" hidden="1" customWidth="1"/>
    <col min="11" max="11" width="11.7265625" style="1" customWidth="1"/>
    <col min="12" max="12" width="10.81640625" style="1" bestFit="1" customWidth="1"/>
    <col min="13" max="13" width="9.1796875" style="1" customWidth="1"/>
    <col min="14" max="14" width="9.54296875" style="1" customWidth="1"/>
    <col min="15" max="15" width="10" style="1" customWidth="1"/>
    <col min="16" max="16" width="8.81640625" style="1" customWidth="1"/>
    <col min="17" max="17" width="10.81640625" style="1" customWidth="1"/>
    <col min="18" max="18" width="8.54296875" style="1" customWidth="1"/>
    <col min="19" max="19" width="9.7265625" style="1" customWidth="1"/>
    <col min="20" max="20" width="12.1796875" style="1" customWidth="1"/>
    <col min="21" max="22" width="11.1796875" style="1" customWidth="1"/>
    <col min="23" max="23" width="9.7265625" style="1" customWidth="1"/>
    <col min="24" max="24" width="9.54296875" style="1" customWidth="1"/>
    <col min="25" max="25" width="8.26953125" style="1" customWidth="1"/>
    <col min="26" max="26" width="7.36328125" style="1" customWidth="1"/>
    <col min="27" max="27" width="9.7265625" style="1" customWidth="1"/>
    <col min="28" max="28" width="10" style="1" bestFit="1" customWidth="1"/>
    <col min="29" max="29" width="9.26953125" style="1"/>
    <col min="30" max="30" width="7" style="1" customWidth="1"/>
    <col min="31" max="31" width="12.1796875" style="1" customWidth="1"/>
    <col min="32" max="32" width="10.1796875" style="1" customWidth="1"/>
    <col min="33" max="33" width="14.36328125" style="1" hidden="1" customWidth="1"/>
    <col min="34" max="34" width="12.7265625" style="1" hidden="1" customWidth="1"/>
    <col min="35" max="35" width="13.1796875" style="1" hidden="1" customWidth="1"/>
    <col min="36" max="38" width="0" style="1" hidden="1" customWidth="1"/>
    <col min="39" max="39" width="10.7265625" style="1" customWidth="1"/>
    <col min="40" max="259" width="9.26953125" style="1"/>
    <col min="260" max="260" width="3.7265625" style="1" customWidth="1"/>
    <col min="261" max="261" width="36.26953125" style="1" customWidth="1"/>
    <col min="262" max="262" width="21.1796875" style="1" customWidth="1"/>
    <col min="263" max="263" width="15.26953125" style="1" customWidth="1"/>
    <col min="264" max="264" width="15.81640625" style="1" customWidth="1"/>
    <col min="265" max="265" width="15" style="1" customWidth="1"/>
    <col min="266" max="266" width="15.36328125" style="1" customWidth="1"/>
    <col min="267" max="267" width="15.26953125" style="1" customWidth="1"/>
    <col min="268" max="268" width="15.7265625" style="1" customWidth="1"/>
    <col min="269" max="269" width="13.26953125" style="1" customWidth="1"/>
    <col min="270" max="270" width="13" style="1" customWidth="1"/>
    <col min="271" max="271" width="20.36328125" style="1" customWidth="1"/>
    <col min="272" max="272" width="13.1796875" style="1" customWidth="1"/>
    <col min="273" max="273" width="17.81640625" style="1" customWidth="1"/>
    <col min="274" max="274" width="12.1796875" style="1" customWidth="1"/>
    <col min="275" max="275" width="12.36328125" style="1" customWidth="1"/>
    <col min="276" max="276" width="12.1796875" style="1" customWidth="1"/>
    <col min="277" max="277" width="16.36328125" style="1" customWidth="1"/>
    <col min="278" max="278" width="12.7265625" style="1" customWidth="1"/>
    <col min="279" max="279" width="14.26953125" style="1" customWidth="1"/>
    <col min="280" max="280" width="12" style="1" customWidth="1"/>
    <col min="281" max="283" width="9.26953125" style="1"/>
    <col min="284" max="284" width="10" style="1" bestFit="1" customWidth="1"/>
    <col min="285" max="286" width="9.26953125" style="1"/>
    <col min="287" max="287" width="12.54296875" style="1" customWidth="1"/>
    <col min="288" max="288" width="14.26953125" style="1" customWidth="1"/>
    <col min="289" max="289" width="14.36328125" style="1" customWidth="1"/>
    <col min="290" max="290" width="12.7265625" style="1" customWidth="1"/>
    <col min="291" max="291" width="10.7265625" style="1" customWidth="1"/>
    <col min="292" max="515" width="9.26953125" style="1"/>
    <col min="516" max="516" width="3.7265625" style="1" customWidth="1"/>
    <col min="517" max="517" width="36.26953125" style="1" customWidth="1"/>
    <col min="518" max="518" width="21.1796875" style="1" customWidth="1"/>
    <col min="519" max="519" width="15.26953125" style="1" customWidth="1"/>
    <col min="520" max="520" width="15.81640625" style="1" customWidth="1"/>
    <col min="521" max="521" width="15" style="1" customWidth="1"/>
    <col min="522" max="522" width="15.36328125" style="1" customWidth="1"/>
    <col min="523" max="523" width="15.26953125" style="1" customWidth="1"/>
    <col min="524" max="524" width="15.7265625" style="1" customWidth="1"/>
    <col min="525" max="525" width="13.26953125" style="1" customWidth="1"/>
    <col min="526" max="526" width="13" style="1" customWidth="1"/>
    <col min="527" max="527" width="20.36328125" style="1" customWidth="1"/>
    <col min="528" max="528" width="13.1796875" style="1" customWidth="1"/>
    <col min="529" max="529" width="17.81640625" style="1" customWidth="1"/>
    <col min="530" max="530" width="12.1796875" style="1" customWidth="1"/>
    <col min="531" max="531" width="12.36328125" style="1" customWidth="1"/>
    <col min="532" max="532" width="12.1796875" style="1" customWidth="1"/>
    <col min="533" max="533" width="16.36328125" style="1" customWidth="1"/>
    <col min="534" max="534" width="12.7265625" style="1" customWidth="1"/>
    <col min="535" max="535" width="14.26953125" style="1" customWidth="1"/>
    <col min="536" max="536" width="12" style="1" customWidth="1"/>
    <col min="537" max="539" width="9.26953125" style="1"/>
    <col min="540" max="540" width="10" style="1" bestFit="1" customWidth="1"/>
    <col min="541" max="542" width="9.26953125" style="1"/>
    <col min="543" max="543" width="12.54296875" style="1" customWidth="1"/>
    <col min="544" max="544" width="14.26953125" style="1" customWidth="1"/>
    <col min="545" max="545" width="14.36328125" style="1" customWidth="1"/>
    <col min="546" max="546" width="12.7265625" style="1" customWidth="1"/>
    <col min="547" max="547" width="10.7265625" style="1" customWidth="1"/>
    <col min="548" max="771" width="9.26953125" style="1"/>
    <col min="772" max="772" width="3.7265625" style="1" customWidth="1"/>
    <col min="773" max="773" width="36.26953125" style="1" customWidth="1"/>
    <col min="774" max="774" width="21.1796875" style="1" customWidth="1"/>
    <col min="775" max="775" width="15.26953125" style="1" customWidth="1"/>
    <col min="776" max="776" width="15.81640625" style="1" customWidth="1"/>
    <col min="777" max="777" width="15" style="1" customWidth="1"/>
    <col min="778" max="778" width="15.36328125" style="1" customWidth="1"/>
    <col min="779" max="779" width="15.26953125" style="1" customWidth="1"/>
    <col min="780" max="780" width="15.7265625" style="1" customWidth="1"/>
    <col min="781" max="781" width="13.26953125" style="1" customWidth="1"/>
    <col min="782" max="782" width="13" style="1" customWidth="1"/>
    <col min="783" max="783" width="20.36328125" style="1" customWidth="1"/>
    <col min="784" max="784" width="13.1796875" style="1" customWidth="1"/>
    <col min="785" max="785" width="17.81640625" style="1" customWidth="1"/>
    <col min="786" max="786" width="12.1796875" style="1" customWidth="1"/>
    <col min="787" max="787" width="12.36328125" style="1" customWidth="1"/>
    <col min="788" max="788" width="12.1796875" style="1" customWidth="1"/>
    <col min="789" max="789" width="16.36328125" style="1" customWidth="1"/>
    <col min="790" max="790" width="12.7265625" style="1" customWidth="1"/>
    <col min="791" max="791" width="14.26953125" style="1" customWidth="1"/>
    <col min="792" max="792" width="12" style="1" customWidth="1"/>
    <col min="793" max="795" width="9.26953125" style="1"/>
    <col min="796" max="796" width="10" style="1" bestFit="1" customWidth="1"/>
    <col min="797" max="798" width="9.26953125" style="1"/>
    <col min="799" max="799" width="12.54296875" style="1" customWidth="1"/>
    <col min="800" max="800" width="14.26953125" style="1" customWidth="1"/>
    <col min="801" max="801" width="14.36328125" style="1" customWidth="1"/>
    <col min="802" max="802" width="12.7265625" style="1" customWidth="1"/>
    <col min="803" max="803" width="10.7265625" style="1" customWidth="1"/>
    <col min="804" max="1027" width="9.26953125" style="1"/>
    <col min="1028" max="1028" width="3.7265625" style="1" customWidth="1"/>
    <col min="1029" max="1029" width="36.26953125" style="1" customWidth="1"/>
    <col min="1030" max="1030" width="21.1796875" style="1" customWidth="1"/>
    <col min="1031" max="1031" width="15.26953125" style="1" customWidth="1"/>
    <col min="1032" max="1032" width="15.81640625" style="1" customWidth="1"/>
    <col min="1033" max="1033" width="15" style="1" customWidth="1"/>
    <col min="1034" max="1034" width="15.36328125" style="1" customWidth="1"/>
    <col min="1035" max="1035" width="15.26953125" style="1" customWidth="1"/>
    <col min="1036" max="1036" width="15.7265625" style="1" customWidth="1"/>
    <col min="1037" max="1037" width="13.26953125" style="1" customWidth="1"/>
    <col min="1038" max="1038" width="13" style="1" customWidth="1"/>
    <col min="1039" max="1039" width="20.36328125" style="1" customWidth="1"/>
    <col min="1040" max="1040" width="13.1796875" style="1" customWidth="1"/>
    <col min="1041" max="1041" width="17.81640625" style="1" customWidth="1"/>
    <col min="1042" max="1042" width="12.1796875" style="1" customWidth="1"/>
    <col min="1043" max="1043" width="12.36328125" style="1" customWidth="1"/>
    <col min="1044" max="1044" width="12.1796875" style="1" customWidth="1"/>
    <col min="1045" max="1045" width="16.36328125" style="1" customWidth="1"/>
    <col min="1046" max="1046" width="12.7265625" style="1" customWidth="1"/>
    <col min="1047" max="1047" width="14.26953125" style="1" customWidth="1"/>
    <col min="1048" max="1048" width="12" style="1" customWidth="1"/>
    <col min="1049" max="1051" width="9.26953125" style="1"/>
    <col min="1052" max="1052" width="10" style="1" bestFit="1" customWidth="1"/>
    <col min="1053" max="1054" width="9.26953125" style="1"/>
    <col min="1055" max="1055" width="12.54296875" style="1" customWidth="1"/>
    <col min="1056" max="1056" width="14.26953125" style="1" customWidth="1"/>
    <col min="1057" max="1057" width="14.36328125" style="1" customWidth="1"/>
    <col min="1058" max="1058" width="12.7265625" style="1" customWidth="1"/>
    <col min="1059" max="1059" width="10.7265625" style="1" customWidth="1"/>
    <col min="1060" max="1283" width="9.26953125" style="1"/>
    <col min="1284" max="1284" width="3.7265625" style="1" customWidth="1"/>
    <col min="1285" max="1285" width="36.26953125" style="1" customWidth="1"/>
    <col min="1286" max="1286" width="21.1796875" style="1" customWidth="1"/>
    <col min="1287" max="1287" width="15.26953125" style="1" customWidth="1"/>
    <col min="1288" max="1288" width="15.81640625" style="1" customWidth="1"/>
    <col min="1289" max="1289" width="15" style="1" customWidth="1"/>
    <col min="1290" max="1290" width="15.36328125" style="1" customWidth="1"/>
    <col min="1291" max="1291" width="15.26953125" style="1" customWidth="1"/>
    <col min="1292" max="1292" width="15.7265625" style="1" customWidth="1"/>
    <col min="1293" max="1293" width="13.26953125" style="1" customWidth="1"/>
    <col min="1294" max="1294" width="13" style="1" customWidth="1"/>
    <col min="1295" max="1295" width="20.36328125" style="1" customWidth="1"/>
    <col min="1296" max="1296" width="13.1796875" style="1" customWidth="1"/>
    <col min="1297" max="1297" width="17.81640625" style="1" customWidth="1"/>
    <col min="1298" max="1298" width="12.1796875" style="1" customWidth="1"/>
    <col min="1299" max="1299" width="12.36328125" style="1" customWidth="1"/>
    <col min="1300" max="1300" width="12.1796875" style="1" customWidth="1"/>
    <col min="1301" max="1301" width="16.36328125" style="1" customWidth="1"/>
    <col min="1302" max="1302" width="12.7265625" style="1" customWidth="1"/>
    <col min="1303" max="1303" width="14.26953125" style="1" customWidth="1"/>
    <col min="1304" max="1304" width="12" style="1" customWidth="1"/>
    <col min="1305" max="1307" width="9.26953125" style="1"/>
    <col min="1308" max="1308" width="10" style="1" bestFit="1" customWidth="1"/>
    <col min="1309" max="1310" width="9.26953125" style="1"/>
    <col min="1311" max="1311" width="12.54296875" style="1" customWidth="1"/>
    <col min="1312" max="1312" width="14.26953125" style="1" customWidth="1"/>
    <col min="1313" max="1313" width="14.36328125" style="1" customWidth="1"/>
    <col min="1314" max="1314" width="12.7265625" style="1" customWidth="1"/>
    <col min="1315" max="1315" width="10.7265625" style="1" customWidth="1"/>
    <col min="1316" max="1539" width="9.26953125" style="1"/>
    <col min="1540" max="1540" width="3.7265625" style="1" customWidth="1"/>
    <col min="1541" max="1541" width="36.26953125" style="1" customWidth="1"/>
    <col min="1542" max="1542" width="21.1796875" style="1" customWidth="1"/>
    <col min="1543" max="1543" width="15.26953125" style="1" customWidth="1"/>
    <col min="1544" max="1544" width="15.81640625" style="1" customWidth="1"/>
    <col min="1545" max="1545" width="15" style="1" customWidth="1"/>
    <col min="1546" max="1546" width="15.36328125" style="1" customWidth="1"/>
    <col min="1547" max="1547" width="15.26953125" style="1" customWidth="1"/>
    <col min="1548" max="1548" width="15.7265625" style="1" customWidth="1"/>
    <col min="1549" max="1549" width="13.26953125" style="1" customWidth="1"/>
    <col min="1550" max="1550" width="13" style="1" customWidth="1"/>
    <col min="1551" max="1551" width="20.36328125" style="1" customWidth="1"/>
    <col min="1552" max="1552" width="13.1796875" style="1" customWidth="1"/>
    <col min="1553" max="1553" width="17.81640625" style="1" customWidth="1"/>
    <col min="1554" max="1554" width="12.1796875" style="1" customWidth="1"/>
    <col min="1555" max="1555" width="12.36328125" style="1" customWidth="1"/>
    <col min="1556" max="1556" width="12.1796875" style="1" customWidth="1"/>
    <col min="1557" max="1557" width="16.36328125" style="1" customWidth="1"/>
    <col min="1558" max="1558" width="12.7265625" style="1" customWidth="1"/>
    <col min="1559" max="1559" width="14.26953125" style="1" customWidth="1"/>
    <col min="1560" max="1560" width="12" style="1" customWidth="1"/>
    <col min="1561" max="1563" width="9.26953125" style="1"/>
    <col min="1564" max="1564" width="10" style="1" bestFit="1" customWidth="1"/>
    <col min="1565" max="1566" width="9.26953125" style="1"/>
    <col min="1567" max="1567" width="12.54296875" style="1" customWidth="1"/>
    <col min="1568" max="1568" width="14.26953125" style="1" customWidth="1"/>
    <col min="1569" max="1569" width="14.36328125" style="1" customWidth="1"/>
    <col min="1570" max="1570" width="12.7265625" style="1" customWidth="1"/>
    <col min="1571" max="1571" width="10.7265625" style="1" customWidth="1"/>
    <col min="1572" max="1795" width="9.26953125" style="1"/>
    <col min="1796" max="1796" width="3.7265625" style="1" customWidth="1"/>
    <col min="1797" max="1797" width="36.26953125" style="1" customWidth="1"/>
    <col min="1798" max="1798" width="21.1796875" style="1" customWidth="1"/>
    <col min="1799" max="1799" width="15.26953125" style="1" customWidth="1"/>
    <col min="1800" max="1800" width="15.81640625" style="1" customWidth="1"/>
    <col min="1801" max="1801" width="15" style="1" customWidth="1"/>
    <col min="1802" max="1802" width="15.36328125" style="1" customWidth="1"/>
    <col min="1803" max="1803" width="15.26953125" style="1" customWidth="1"/>
    <col min="1804" max="1804" width="15.7265625" style="1" customWidth="1"/>
    <col min="1805" max="1805" width="13.26953125" style="1" customWidth="1"/>
    <col min="1806" max="1806" width="13" style="1" customWidth="1"/>
    <col min="1807" max="1807" width="20.36328125" style="1" customWidth="1"/>
    <col min="1808" max="1808" width="13.1796875" style="1" customWidth="1"/>
    <col min="1809" max="1809" width="17.81640625" style="1" customWidth="1"/>
    <col min="1810" max="1810" width="12.1796875" style="1" customWidth="1"/>
    <col min="1811" max="1811" width="12.36328125" style="1" customWidth="1"/>
    <col min="1812" max="1812" width="12.1796875" style="1" customWidth="1"/>
    <col min="1813" max="1813" width="16.36328125" style="1" customWidth="1"/>
    <col min="1814" max="1814" width="12.7265625" style="1" customWidth="1"/>
    <col min="1815" max="1815" width="14.26953125" style="1" customWidth="1"/>
    <col min="1816" max="1816" width="12" style="1" customWidth="1"/>
    <col min="1817" max="1819" width="9.26953125" style="1"/>
    <col min="1820" max="1820" width="10" style="1" bestFit="1" customWidth="1"/>
    <col min="1821" max="1822" width="9.26953125" style="1"/>
    <col min="1823" max="1823" width="12.54296875" style="1" customWidth="1"/>
    <col min="1824" max="1824" width="14.26953125" style="1" customWidth="1"/>
    <col min="1825" max="1825" width="14.36328125" style="1" customWidth="1"/>
    <col min="1826" max="1826" width="12.7265625" style="1" customWidth="1"/>
    <col min="1827" max="1827" width="10.7265625" style="1" customWidth="1"/>
    <col min="1828" max="2051" width="9.26953125" style="1"/>
    <col min="2052" max="2052" width="3.7265625" style="1" customWidth="1"/>
    <col min="2053" max="2053" width="36.26953125" style="1" customWidth="1"/>
    <col min="2054" max="2054" width="21.1796875" style="1" customWidth="1"/>
    <col min="2055" max="2055" width="15.26953125" style="1" customWidth="1"/>
    <col min="2056" max="2056" width="15.81640625" style="1" customWidth="1"/>
    <col min="2057" max="2057" width="15" style="1" customWidth="1"/>
    <col min="2058" max="2058" width="15.36328125" style="1" customWidth="1"/>
    <col min="2059" max="2059" width="15.26953125" style="1" customWidth="1"/>
    <col min="2060" max="2060" width="15.7265625" style="1" customWidth="1"/>
    <col min="2061" max="2061" width="13.26953125" style="1" customWidth="1"/>
    <col min="2062" max="2062" width="13" style="1" customWidth="1"/>
    <col min="2063" max="2063" width="20.36328125" style="1" customWidth="1"/>
    <col min="2064" max="2064" width="13.1796875" style="1" customWidth="1"/>
    <col min="2065" max="2065" width="17.81640625" style="1" customWidth="1"/>
    <col min="2066" max="2066" width="12.1796875" style="1" customWidth="1"/>
    <col min="2067" max="2067" width="12.36328125" style="1" customWidth="1"/>
    <col min="2068" max="2068" width="12.1796875" style="1" customWidth="1"/>
    <col min="2069" max="2069" width="16.36328125" style="1" customWidth="1"/>
    <col min="2070" max="2070" width="12.7265625" style="1" customWidth="1"/>
    <col min="2071" max="2071" width="14.26953125" style="1" customWidth="1"/>
    <col min="2072" max="2072" width="12" style="1" customWidth="1"/>
    <col min="2073" max="2075" width="9.26953125" style="1"/>
    <col min="2076" max="2076" width="10" style="1" bestFit="1" customWidth="1"/>
    <col min="2077" max="2078" width="9.26953125" style="1"/>
    <col min="2079" max="2079" width="12.54296875" style="1" customWidth="1"/>
    <col min="2080" max="2080" width="14.26953125" style="1" customWidth="1"/>
    <col min="2081" max="2081" width="14.36328125" style="1" customWidth="1"/>
    <col min="2082" max="2082" width="12.7265625" style="1" customWidth="1"/>
    <col min="2083" max="2083" width="10.7265625" style="1" customWidth="1"/>
    <col min="2084" max="2307" width="9.26953125" style="1"/>
    <col min="2308" max="2308" width="3.7265625" style="1" customWidth="1"/>
    <col min="2309" max="2309" width="36.26953125" style="1" customWidth="1"/>
    <col min="2310" max="2310" width="21.1796875" style="1" customWidth="1"/>
    <col min="2311" max="2311" width="15.26953125" style="1" customWidth="1"/>
    <col min="2312" max="2312" width="15.81640625" style="1" customWidth="1"/>
    <col min="2313" max="2313" width="15" style="1" customWidth="1"/>
    <col min="2314" max="2314" width="15.36328125" style="1" customWidth="1"/>
    <col min="2315" max="2315" width="15.26953125" style="1" customWidth="1"/>
    <col min="2316" max="2316" width="15.7265625" style="1" customWidth="1"/>
    <col min="2317" max="2317" width="13.26953125" style="1" customWidth="1"/>
    <col min="2318" max="2318" width="13" style="1" customWidth="1"/>
    <col min="2319" max="2319" width="20.36328125" style="1" customWidth="1"/>
    <col min="2320" max="2320" width="13.1796875" style="1" customWidth="1"/>
    <col min="2321" max="2321" width="17.81640625" style="1" customWidth="1"/>
    <col min="2322" max="2322" width="12.1796875" style="1" customWidth="1"/>
    <col min="2323" max="2323" width="12.36328125" style="1" customWidth="1"/>
    <col min="2324" max="2324" width="12.1796875" style="1" customWidth="1"/>
    <col min="2325" max="2325" width="16.36328125" style="1" customWidth="1"/>
    <col min="2326" max="2326" width="12.7265625" style="1" customWidth="1"/>
    <col min="2327" max="2327" width="14.26953125" style="1" customWidth="1"/>
    <col min="2328" max="2328" width="12" style="1" customWidth="1"/>
    <col min="2329" max="2331" width="9.26953125" style="1"/>
    <col min="2332" max="2332" width="10" style="1" bestFit="1" customWidth="1"/>
    <col min="2333" max="2334" width="9.26953125" style="1"/>
    <col min="2335" max="2335" width="12.54296875" style="1" customWidth="1"/>
    <col min="2336" max="2336" width="14.26953125" style="1" customWidth="1"/>
    <col min="2337" max="2337" width="14.36328125" style="1" customWidth="1"/>
    <col min="2338" max="2338" width="12.7265625" style="1" customWidth="1"/>
    <col min="2339" max="2339" width="10.7265625" style="1" customWidth="1"/>
    <col min="2340" max="2563" width="9.26953125" style="1"/>
    <col min="2564" max="2564" width="3.7265625" style="1" customWidth="1"/>
    <col min="2565" max="2565" width="36.26953125" style="1" customWidth="1"/>
    <col min="2566" max="2566" width="21.1796875" style="1" customWidth="1"/>
    <col min="2567" max="2567" width="15.26953125" style="1" customWidth="1"/>
    <col min="2568" max="2568" width="15.81640625" style="1" customWidth="1"/>
    <col min="2569" max="2569" width="15" style="1" customWidth="1"/>
    <col min="2570" max="2570" width="15.36328125" style="1" customWidth="1"/>
    <col min="2571" max="2571" width="15.26953125" style="1" customWidth="1"/>
    <col min="2572" max="2572" width="15.7265625" style="1" customWidth="1"/>
    <col min="2573" max="2573" width="13.26953125" style="1" customWidth="1"/>
    <col min="2574" max="2574" width="13" style="1" customWidth="1"/>
    <col min="2575" max="2575" width="20.36328125" style="1" customWidth="1"/>
    <col min="2576" max="2576" width="13.1796875" style="1" customWidth="1"/>
    <col min="2577" max="2577" width="17.81640625" style="1" customWidth="1"/>
    <col min="2578" max="2578" width="12.1796875" style="1" customWidth="1"/>
    <col min="2579" max="2579" width="12.36328125" style="1" customWidth="1"/>
    <col min="2580" max="2580" width="12.1796875" style="1" customWidth="1"/>
    <col min="2581" max="2581" width="16.36328125" style="1" customWidth="1"/>
    <col min="2582" max="2582" width="12.7265625" style="1" customWidth="1"/>
    <col min="2583" max="2583" width="14.26953125" style="1" customWidth="1"/>
    <col min="2584" max="2584" width="12" style="1" customWidth="1"/>
    <col min="2585" max="2587" width="9.26953125" style="1"/>
    <col min="2588" max="2588" width="10" style="1" bestFit="1" customWidth="1"/>
    <col min="2589" max="2590" width="9.26953125" style="1"/>
    <col min="2591" max="2591" width="12.54296875" style="1" customWidth="1"/>
    <col min="2592" max="2592" width="14.26953125" style="1" customWidth="1"/>
    <col min="2593" max="2593" width="14.36328125" style="1" customWidth="1"/>
    <col min="2594" max="2594" width="12.7265625" style="1" customWidth="1"/>
    <col min="2595" max="2595" width="10.7265625" style="1" customWidth="1"/>
    <col min="2596" max="2819" width="9.26953125" style="1"/>
    <col min="2820" max="2820" width="3.7265625" style="1" customWidth="1"/>
    <col min="2821" max="2821" width="36.26953125" style="1" customWidth="1"/>
    <col min="2822" max="2822" width="21.1796875" style="1" customWidth="1"/>
    <col min="2823" max="2823" width="15.26953125" style="1" customWidth="1"/>
    <col min="2824" max="2824" width="15.81640625" style="1" customWidth="1"/>
    <col min="2825" max="2825" width="15" style="1" customWidth="1"/>
    <col min="2826" max="2826" width="15.36328125" style="1" customWidth="1"/>
    <col min="2827" max="2827" width="15.26953125" style="1" customWidth="1"/>
    <col min="2828" max="2828" width="15.7265625" style="1" customWidth="1"/>
    <col min="2829" max="2829" width="13.26953125" style="1" customWidth="1"/>
    <col min="2830" max="2830" width="13" style="1" customWidth="1"/>
    <col min="2831" max="2831" width="20.36328125" style="1" customWidth="1"/>
    <col min="2832" max="2832" width="13.1796875" style="1" customWidth="1"/>
    <col min="2833" max="2833" width="17.81640625" style="1" customWidth="1"/>
    <col min="2834" max="2834" width="12.1796875" style="1" customWidth="1"/>
    <col min="2835" max="2835" width="12.36328125" style="1" customWidth="1"/>
    <col min="2836" max="2836" width="12.1796875" style="1" customWidth="1"/>
    <col min="2837" max="2837" width="16.36328125" style="1" customWidth="1"/>
    <col min="2838" max="2838" width="12.7265625" style="1" customWidth="1"/>
    <col min="2839" max="2839" width="14.26953125" style="1" customWidth="1"/>
    <col min="2840" max="2840" width="12" style="1" customWidth="1"/>
    <col min="2841" max="2843" width="9.26953125" style="1"/>
    <col min="2844" max="2844" width="10" style="1" bestFit="1" customWidth="1"/>
    <col min="2845" max="2846" width="9.26953125" style="1"/>
    <col min="2847" max="2847" width="12.54296875" style="1" customWidth="1"/>
    <col min="2848" max="2848" width="14.26953125" style="1" customWidth="1"/>
    <col min="2849" max="2849" width="14.36328125" style="1" customWidth="1"/>
    <col min="2850" max="2850" width="12.7265625" style="1" customWidth="1"/>
    <col min="2851" max="2851" width="10.7265625" style="1" customWidth="1"/>
    <col min="2852" max="3075" width="9.26953125" style="1"/>
    <col min="3076" max="3076" width="3.7265625" style="1" customWidth="1"/>
    <col min="3077" max="3077" width="36.26953125" style="1" customWidth="1"/>
    <col min="3078" max="3078" width="21.1796875" style="1" customWidth="1"/>
    <col min="3079" max="3079" width="15.26953125" style="1" customWidth="1"/>
    <col min="3080" max="3080" width="15.81640625" style="1" customWidth="1"/>
    <col min="3081" max="3081" width="15" style="1" customWidth="1"/>
    <col min="3082" max="3082" width="15.36328125" style="1" customWidth="1"/>
    <col min="3083" max="3083" width="15.26953125" style="1" customWidth="1"/>
    <col min="3084" max="3084" width="15.7265625" style="1" customWidth="1"/>
    <col min="3085" max="3085" width="13.26953125" style="1" customWidth="1"/>
    <col min="3086" max="3086" width="13" style="1" customWidth="1"/>
    <col min="3087" max="3087" width="20.36328125" style="1" customWidth="1"/>
    <col min="3088" max="3088" width="13.1796875" style="1" customWidth="1"/>
    <col min="3089" max="3089" width="17.81640625" style="1" customWidth="1"/>
    <col min="3090" max="3090" width="12.1796875" style="1" customWidth="1"/>
    <col min="3091" max="3091" width="12.36328125" style="1" customWidth="1"/>
    <col min="3092" max="3092" width="12.1796875" style="1" customWidth="1"/>
    <col min="3093" max="3093" width="16.36328125" style="1" customWidth="1"/>
    <col min="3094" max="3094" width="12.7265625" style="1" customWidth="1"/>
    <col min="3095" max="3095" width="14.26953125" style="1" customWidth="1"/>
    <col min="3096" max="3096" width="12" style="1" customWidth="1"/>
    <col min="3097" max="3099" width="9.26953125" style="1"/>
    <col min="3100" max="3100" width="10" style="1" bestFit="1" customWidth="1"/>
    <col min="3101" max="3102" width="9.26953125" style="1"/>
    <col min="3103" max="3103" width="12.54296875" style="1" customWidth="1"/>
    <col min="3104" max="3104" width="14.26953125" style="1" customWidth="1"/>
    <col min="3105" max="3105" width="14.36328125" style="1" customWidth="1"/>
    <col min="3106" max="3106" width="12.7265625" style="1" customWidth="1"/>
    <col min="3107" max="3107" width="10.7265625" style="1" customWidth="1"/>
    <col min="3108" max="3331" width="9.26953125" style="1"/>
    <col min="3332" max="3332" width="3.7265625" style="1" customWidth="1"/>
    <col min="3333" max="3333" width="36.26953125" style="1" customWidth="1"/>
    <col min="3334" max="3334" width="21.1796875" style="1" customWidth="1"/>
    <col min="3335" max="3335" width="15.26953125" style="1" customWidth="1"/>
    <col min="3336" max="3336" width="15.81640625" style="1" customWidth="1"/>
    <col min="3337" max="3337" width="15" style="1" customWidth="1"/>
    <col min="3338" max="3338" width="15.36328125" style="1" customWidth="1"/>
    <col min="3339" max="3339" width="15.26953125" style="1" customWidth="1"/>
    <col min="3340" max="3340" width="15.7265625" style="1" customWidth="1"/>
    <col min="3341" max="3341" width="13.26953125" style="1" customWidth="1"/>
    <col min="3342" max="3342" width="13" style="1" customWidth="1"/>
    <col min="3343" max="3343" width="20.36328125" style="1" customWidth="1"/>
    <col min="3344" max="3344" width="13.1796875" style="1" customWidth="1"/>
    <col min="3345" max="3345" width="17.81640625" style="1" customWidth="1"/>
    <col min="3346" max="3346" width="12.1796875" style="1" customWidth="1"/>
    <col min="3347" max="3347" width="12.36328125" style="1" customWidth="1"/>
    <col min="3348" max="3348" width="12.1796875" style="1" customWidth="1"/>
    <col min="3349" max="3349" width="16.36328125" style="1" customWidth="1"/>
    <col min="3350" max="3350" width="12.7265625" style="1" customWidth="1"/>
    <col min="3351" max="3351" width="14.26953125" style="1" customWidth="1"/>
    <col min="3352" max="3352" width="12" style="1" customWidth="1"/>
    <col min="3353" max="3355" width="9.26953125" style="1"/>
    <col min="3356" max="3356" width="10" style="1" bestFit="1" customWidth="1"/>
    <col min="3357" max="3358" width="9.26953125" style="1"/>
    <col min="3359" max="3359" width="12.54296875" style="1" customWidth="1"/>
    <col min="3360" max="3360" width="14.26953125" style="1" customWidth="1"/>
    <col min="3361" max="3361" width="14.36328125" style="1" customWidth="1"/>
    <col min="3362" max="3362" width="12.7265625" style="1" customWidth="1"/>
    <col min="3363" max="3363" width="10.7265625" style="1" customWidth="1"/>
    <col min="3364" max="3587" width="9.26953125" style="1"/>
    <col min="3588" max="3588" width="3.7265625" style="1" customWidth="1"/>
    <col min="3589" max="3589" width="36.26953125" style="1" customWidth="1"/>
    <col min="3590" max="3590" width="21.1796875" style="1" customWidth="1"/>
    <col min="3591" max="3591" width="15.26953125" style="1" customWidth="1"/>
    <col min="3592" max="3592" width="15.81640625" style="1" customWidth="1"/>
    <col min="3593" max="3593" width="15" style="1" customWidth="1"/>
    <col min="3594" max="3594" width="15.36328125" style="1" customWidth="1"/>
    <col min="3595" max="3595" width="15.26953125" style="1" customWidth="1"/>
    <col min="3596" max="3596" width="15.7265625" style="1" customWidth="1"/>
    <col min="3597" max="3597" width="13.26953125" style="1" customWidth="1"/>
    <col min="3598" max="3598" width="13" style="1" customWidth="1"/>
    <col min="3599" max="3599" width="20.36328125" style="1" customWidth="1"/>
    <col min="3600" max="3600" width="13.1796875" style="1" customWidth="1"/>
    <col min="3601" max="3601" width="17.81640625" style="1" customWidth="1"/>
    <col min="3602" max="3602" width="12.1796875" style="1" customWidth="1"/>
    <col min="3603" max="3603" width="12.36328125" style="1" customWidth="1"/>
    <col min="3604" max="3604" width="12.1796875" style="1" customWidth="1"/>
    <col min="3605" max="3605" width="16.36328125" style="1" customWidth="1"/>
    <col min="3606" max="3606" width="12.7265625" style="1" customWidth="1"/>
    <col min="3607" max="3607" width="14.26953125" style="1" customWidth="1"/>
    <col min="3608" max="3608" width="12" style="1" customWidth="1"/>
    <col min="3609" max="3611" width="9.26953125" style="1"/>
    <col min="3612" max="3612" width="10" style="1" bestFit="1" customWidth="1"/>
    <col min="3613" max="3614" width="9.26953125" style="1"/>
    <col min="3615" max="3615" width="12.54296875" style="1" customWidth="1"/>
    <col min="3616" max="3616" width="14.26953125" style="1" customWidth="1"/>
    <col min="3617" max="3617" width="14.36328125" style="1" customWidth="1"/>
    <col min="3618" max="3618" width="12.7265625" style="1" customWidth="1"/>
    <col min="3619" max="3619" width="10.7265625" style="1" customWidth="1"/>
    <col min="3620" max="3843" width="9.26953125" style="1"/>
    <col min="3844" max="3844" width="3.7265625" style="1" customWidth="1"/>
    <col min="3845" max="3845" width="36.26953125" style="1" customWidth="1"/>
    <col min="3846" max="3846" width="21.1796875" style="1" customWidth="1"/>
    <col min="3847" max="3847" width="15.26953125" style="1" customWidth="1"/>
    <col min="3848" max="3848" width="15.81640625" style="1" customWidth="1"/>
    <col min="3849" max="3849" width="15" style="1" customWidth="1"/>
    <col min="3850" max="3850" width="15.36328125" style="1" customWidth="1"/>
    <col min="3851" max="3851" width="15.26953125" style="1" customWidth="1"/>
    <col min="3852" max="3852" width="15.7265625" style="1" customWidth="1"/>
    <col min="3853" max="3853" width="13.26953125" style="1" customWidth="1"/>
    <col min="3854" max="3854" width="13" style="1" customWidth="1"/>
    <col min="3855" max="3855" width="20.36328125" style="1" customWidth="1"/>
    <col min="3856" max="3856" width="13.1796875" style="1" customWidth="1"/>
    <col min="3857" max="3857" width="17.81640625" style="1" customWidth="1"/>
    <col min="3858" max="3858" width="12.1796875" style="1" customWidth="1"/>
    <col min="3859" max="3859" width="12.36328125" style="1" customWidth="1"/>
    <col min="3860" max="3860" width="12.1796875" style="1" customWidth="1"/>
    <col min="3861" max="3861" width="16.36328125" style="1" customWidth="1"/>
    <col min="3862" max="3862" width="12.7265625" style="1" customWidth="1"/>
    <col min="3863" max="3863" width="14.26953125" style="1" customWidth="1"/>
    <col min="3864" max="3864" width="12" style="1" customWidth="1"/>
    <col min="3865" max="3867" width="9.26953125" style="1"/>
    <col min="3868" max="3868" width="10" style="1" bestFit="1" customWidth="1"/>
    <col min="3869" max="3870" width="9.26953125" style="1"/>
    <col min="3871" max="3871" width="12.54296875" style="1" customWidth="1"/>
    <col min="3872" max="3872" width="14.26953125" style="1" customWidth="1"/>
    <col min="3873" max="3873" width="14.36328125" style="1" customWidth="1"/>
    <col min="3874" max="3874" width="12.7265625" style="1" customWidth="1"/>
    <col min="3875" max="3875" width="10.7265625" style="1" customWidth="1"/>
    <col min="3876" max="4099" width="9.26953125" style="1"/>
    <col min="4100" max="4100" width="3.7265625" style="1" customWidth="1"/>
    <col min="4101" max="4101" width="36.26953125" style="1" customWidth="1"/>
    <col min="4102" max="4102" width="21.1796875" style="1" customWidth="1"/>
    <col min="4103" max="4103" width="15.26953125" style="1" customWidth="1"/>
    <col min="4104" max="4104" width="15.81640625" style="1" customWidth="1"/>
    <col min="4105" max="4105" width="15" style="1" customWidth="1"/>
    <col min="4106" max="4106" width="15.36328125" style="1" customWidth="1"/>
    <col min="4107" max="4107" width="15.26953125" style="1" customWidth="1"/>
    <col min="4108" max="4108" width="15.7265625" style="1" customWidth="1"/>
    <col min="4109" max="4109" width="13.26953125" style="1" customWidth="1"/>
    <col min="4110" max="4110" width="13" style="1" customWidth="1"/>
    <col min="4111" max="4111" width="20.36328125" style="1" customWidth="1"/>
    <col min="4112" max="4112" width="13.1796875" style="1" customWidth="1"/>
    <col min="4113" max="4113" width="17.81640625" style="1" customWidth="1"/>
    <col min="4114" max="4114" width="12.1796875" style="1" customWidth="1"/>
    <col min="4115" max="4115" width="12.36328125" style="1" customWidth="1"/>
    <col min="4116" max="4116" width="12.1796875" style="1" customWidth="1"/>
    <col min="4117" max="4117" width="16.36328125" style="1" customWidth="1"/>
    <col min="4118" max="4118" width="12.7265625" style="1" customWidth="1"/>
    <col min="4119" max="4119" width="14.26953125" style="1" customWidth="1"/>
    <col min="4120" max="4120" width="12" style="1" customWidth="1"/>
    <col min="4121" max="4123" width="9.26953125" style="1"/>
    <col min="4124" max="4124" width="10" style="1" bestFit="1" customWidth="1"/>
    <col min="4125" max="4126" width="9.26953125" style="1"/>
    <col min="4127" max="4127" width="12.54296875" style="1" customWidth="1"/>
    <col min="4128" max="4128" width="14.26953125" style="1" customWidth="1"/>
    <col min="4129" max="4129" width="14.36328125" style="1" customWidth="1"/>
    <col min="4130" max="4130" width="12.7265625" style="1" customWidth="1"/>
    <col min="4131" max="4131" width="10.7265625" style="1" customWidth="1"/>
    <col min="4132" max="4355" width="9.26953125" style="1"/>
    <col min="4356" max="4356" width="3.7265625" style="1" customWidth="1"/>
    <col min="4357" max="4357" width="36.26953125" style="1" customWidth="1"/>
    <col min="4358" max="4358" width="21.1796875" style="1" customWidth="1"/>
    <col min="4359" max="4359" width="15.26953125" style="1" customWidth="1"/>
    <col min="4360" max="4360" width="15.81640625" style="1" customWidth="1"/>
    <col min="4361" max="4361" width="15" style="1" customWidth="1"/>
    <col min="4362" max="4362" width="15.36328125" style="1" customWidth="1"/>
    <col min="4363" max="4363" width="15.26953125" style="1" customWidth="1"/>
    <col min="4364" max="4364" width="15.7265625" style="1" customWidth="1"/>
    <col min="4365" max="4365" width="13.26953125" style="1" customWidth="1"/>
    <col min="4366" max="4366" width="13" style="1" customWidth="1"/>
    <col min="4367" max="4367" width="20.36328125" style="1" customWidth="1"/>
    <col min="4368" max="4368" width="13.1796875" style="1" customWidth="1"/>
    <col min="4369" max="4369" width="17.81640625" style="1" customWidth="1"/>
    <col min="4370" max="4370" width="12.1796875" style="1" customWidth="1"/>
    <col min="4371" max="4371" width="12.36328125" style="1" customWidth="1"/>
    <col min="4372" max="4372" width="12.1796875" style="1" customWidth="1"/>
    <col min="4373" max="4373" width="16.36328125" style="1" customWidth="1"/>
    <col min="4374" max="4374" width="12.7265625" style="1" customWidth="1"/>
    <col min="4375" max="4375" width="14.26953125" style="1" customWidth="1"/>
    <col min="4376" max="4376" width="12" style="1" customWidth="1"/>
    <col min="4377" max="4379" width="9.26953125" style="1"/>
    <col min="4380" max="4380" width="10" style="1" bestFit="1" customWidth="1"/>
    <col min="4381" max="4382" width="9.26953125" style="1"/>
    <col min="4383" max="4383" width="12.54296875" style="1" customWidth="1"/>
    <col min="4384" max="4384" width="14.26953125" style="1" customWidth="1"/>
    <col min="4385" max="4385" width="14.36328125" style="1" customWidth="1"/>
    <col min="4386" max="4386" width="12.7265625" style="1" customWidth="1"/>
    <col min="4387" max="4387" width="10.7265625" style="1" customWidth="1"/>
    <col min="4388" max="4611" width="9.26953125" style="1"/>
    <col min="4612" max="4612" width="3.7265625" style="1" customWidth="1"/>
    <col min="4613" max="4613" width="36.26953125" style="1" customWidth="1"/>
    <col min="4614" max="4614" width="21.1796875" style="1" customWidth="1"/>
    <col min="4615" max="4615" width="15.26953125" style="1" customWidth="1"/>
    <col min="4616" max="4616" width="15.81640625" style="1" customWidth="1"/>
    <col min="4617" max="4617" width="15" style="1" customWidth="1"/>
    <col min="4618" max="4618" width="15.36328125" style="1" customWidth="1"/>
    <col min="4619" max="4619" width="15.26953125" style="1" customWidth="1"/>
    <col min="4620" max="4620" width="15.7265625" style="1" customWidth="1"/>
    <col min="4621" max="4621" width="13.26953125" style="1" customWidth="1"/>
    <col min="4622" max="4622" width="13" style="1" customWidth="1"/>
    <col min="4623" max="4623" width="20.36328125" style="1" customWidth="1"/>
    <col min="4624" max="4624" width="13.1796875" style="1" customWidth="1"/>
    <col min="4625" max="4625" width="17.81640625" style="1" customWidth="1"/>
    <col min="4626" max="4626" width="12.1796875" style="1" customWidth="1"/>
    <col min="4627" max="4627" width="12.36328125" style="1" customWidth="1"/>
    <col min="4628" max="4628" width="12.1796875" style="1" customWidth="1"/>
    <col min="4629" max="4629" width="16.36328125" style="1" customWidth="1"/>
    <col min="4630" max="4630" width="12.7265625" style="1" customWidth="1"/>
    <col min="4631" max="4631" width="14.26953125" style="1" customWidth="1"/>
    <col min="4632" max="4632" width="12" style="1" customWidth="1"/>
    <col min="4633" max="4635" width="9.26953125" style="1"/>
    <col min="4636" max="4636" width="10" style="1" bestFit="1" customWidth="1"/>
    <col min="4637" max="4638" width="9.26953125" style="1"/>
    <col min="4639" max="4639" width="12.54296875" style="1" customWidth="1"/>
    <col min="4640" max="4640" width="14.26953125" style="1" customWidth="1"/>
    <col min="4641" max="4641" width="14.36328125" style="1" customWidth="1"/>
    <col min="4642" max="4642" width="12.7265625" style="1" customWidth="1"/>
    <col min="4643" max="4643" width="10.7265625" style="1" customWidth="1"/>
    <col min="4644" max="4867" width="9.26953125" style="1"/>
    <col min="4868" max="4868" width="3.7265625" style="1" customWidth="1"/>
    <col min="4869" max="4869" width="36.26953125" style="1" customWidth="1"/>
    <col min="4870" max="4870" width="21.1796875" style="1" customWidth="1"/>
    <col min="4871" max="4871" width="15.26953125" style="1" customWidth="1"/>
    <col min="4872" max="4872" width="15.81640625" style="1" customWidth="1"/>
    <col min="4873" max="4873" width="15" style="1" customWidth="1"/>
    <col min="4874" max="4874" width="15.36328125" style="1" customWidth="1"/>
    <col min="4875" max="4875" width="15.26953125" style="1" customWidth="1"/>
    <col min="4876" max="4876" width="15.7265625" style="1" customWidth="1"/>
    <col min="4877" max="4877" width="13.26953125" style="1" customWidth="1"/>
    <col min="4878" max="4878" width="13" style="1" customWidth="1"/>
    <col min="4879" max="4879" width="20.36328125" style="1" customWidth="1"/>
    <col min="4880" max="4880" width="13.1796875" style="1" customWidth="1"/>
    <col min="4881" max="4881" width="17.81640625" style="1" customWidth="1"/>
    <col min="4882" max="4882" width="12.1796875" style="1" customWidth="1"/>
    <col min="4883" max="4883" width="12.36328125" style="1" customWidth="1"/>
    <col min="4884" max="4884" width="12.1796875" style="1" customWidth="1"/>
    <col min="4885" max="4885" width="16.36328125" style="1" customWidth="1"/>
    <col min="4886" max="4886" width="12.7265625" style="1" customWidth="1"/>
    <col min="4887" max="4887" width="14.26953125" style="1" customWidth="1"/>
    <col min="4888" max="4888" width="12" style="1" customWidth="1"/>
    <col min="4889" max="4891" width="9.26953125" style="1"/>
    <col min="4892" max="4892" width="10" style="1" bestFit="1" customWidth="1"/>
    <col min="4893" max="4894" width="9.26953125" style="1"/>
    <col min="4895" max="4895" width="12.54296875" style="1" customWidth="1"/>
    <col min="4896" max="4896" width="14.26953125" style="1" customWidth="1"/>
    <col min="4897" max="4897" width="14.36328125" style="1" customWidth="1"/>
    <col min="4898" max="4898" width="12.7265625" style="1" customWidth="1"/>
    <col min="4899" max="4899" width="10.7265625" style="1" customWidth="1"/>
    <col min="4900" max="5123" width="9.26953125" style="1"/>
    <col min="5124" max="5124" width="3.7265625" style="1" customWidth="1"/>
    <col min="5125" max="5125" width="36.26953125" style="1" customWidth="1"/>
    <col min="5126" max="5126" width="21.1796875" style="1" customWidth="1"/>
    <col min="5127" max="5127" width="15.26953125" style="1" customWidth="1"/>
    <col min="5128" max="5128" width="15.81640625" style="1" customWidth="1"/>
    <col min="5129" max="5129" width="15" style="1" customWidth="1"/>
    <col min="5130" max="5130" width="15.36328125" style="1" customWidth="1"/>
    <col min="5131" max="5131" width="15.26953125" style="1" customWidth="1"/>
    <col min="5132" max="5132" width="15.7265625" style="1" customWidth="1"/>
    <col min="5133" max="5133" width="13.26953125" style="1" customWidth="1"/>
    <col min="5134" max="5134" width="13" style="1" customWidth="1"/>
    <col min="5135" max="5135" width="20.36328125" style="1" customWidth="1"/>
    <col min="5136" max="5136" width="13.1796875" style="1" customWidth="1"/>
    <col min="5137" max="5137" width="17.81640625" style="1" customWidth="1"/>
    <col min="5138" max="5138" width="12.1796875" style="1" customWidth="1"/>
    <col min="5139" max="5139" width="12.36328125" style="1" customWidth="1"/>
    <col min="5140" max="5140" width="12.1796875" style="1" customWidth="1"/>
    <col min="5141" max="5141" width="16.36328125" style="1" customWidth="1"/>
    <col min="5142" max="5142" width="12.7265625" style="1" customWidth="1"/>
    <col min="5143" max="5143" width="14.26953125" style="1" customWidth="1"/>
    <col min="5144" max="5144" width="12" style="1" customWidth="1"/>
    <col min="5145" max="5147" width="9.26953125" style="1"/>
    <col min="5148" max="5148" width="10" style="1" bestFit="1" customWidth="1"/>
    <col min="5149" max="5150" width="9.26953125" style="1"/>
    <col min="5151" max="5151" width="12.54296875" style="1" customWidth="1"/>
    <col min="5152" max="5152" width="14.26953125" style="1" customWidth="1"/>
    <col min="5153" max="5153" width="14.36328125" style="1" customWidth="1"/>
    <col min="5154" max="5154" width="12.7265625" style="1" customWidth="1"/>
    <col min="5155" max="5155" width="10.7265625" style="1" customWidth="1"/>
    <col min="5156" max="5379" width="9.26953125" style="1"/>
    <col min="5380" max="5380" width="3.7265625" style="1" customWidth="1"/>
    <col min="5381" max="5381" width="36.26953125" style="1" customWidth="1"/>
    <col min="5382" max="5382" width="21.1796875" style="1" customWidth="1"/>
    <col min="5383" max="5383" width="15.26953125" style="1" customWidth="1"/>
    <col min="5384" max="5384" width="15.81640625" style="1" customWidth="1"/>
    <col min="5385" max="5385" width="15" style="1" customWidth="1"/>
    <col min="5386" max="5386" width="15.36328125" style="1" customWidth="1"/>
    <col min="5387" max="5387" width="15.26953125" style="1" customWidth="1"/>
    <col min="5388" max="5388" width="15.7265625" style="1" customWidth="1"/>
    <col min="5389" max="5389" width="13.26953125" style="1" customWidth="1"/>
    <col min="5390" max="5390" width="13" style="1" customWidth="1"/>
    <col min="5391" max="5391" width="20.36328125" style="1" customWidth="1"/>
    <col min="5392" max="5392" width="13.1796875" style="1" customWidth="1"/>
    <col min="5393" max="5393" width="17.81640625" style="1" customWidth="1"/>
    <col min="5394" max="5394" width="12.1796875" style="1" customWidth="1"/>
    <col min="5395" max="5395" width="12.36328125" style="1" customWidth="1"/>
    <col min="5396" max="5396" width="12.1796875" style="1" customWidth="1"/>
    <col min="5397" max="5397" width="16.36328125" style="1" customWidth="1"/>
    <col min="5398" max="5398" width="12.7265625" style="1" customWidth="1"/>
    <col min="5399" max="5399" width="14.26953125" style="1" customWidth="1"/>
    <col min="5400" max="5400" width="12" style="1" customWidth="1"/>
    <col min="5401" max="5403" width="9.26953125" style="1"/>
    <col min="5404" max="5404" width="10" style="1" bestFit="1" customWidth="1"/>
    <col min="5405" max="5406" width="9.26953125" style="1"/>
    <col min="5407" max="5407" width="12.54296875" style="1" customWidth="1"/>
    <col min="5408" max="5408" width="14.26953125" style="1" customWidth="1"/>
    <col min="5409" max="5409" width="14.36328125" style="1" customWidth="1"/>
    <col min="5410" max="5410" width="12.7265625" style="1" customWidth="1"/>
    <col min="5411" max="5411" width="10.7265625" style="1" customWidth="1"/>
    <col min="5412" max="5635" width="9.26953125" style="1"/>
    <col min="5636" max="5636" width="3.7265625" style="1" customWidth="1"/>
    <col min="5637" max="5637" width="36.26953125" style="1" customWidth="1"/>
    <col min="5638" max="5638" width="21.1796875" style="1" customWidth="1"/>
    <col min="5639" max="5639" width="15.26953125" style="1" customWidth="1"/>
    <col min="5640" max="5640" width="15.81640625" style="1" customWidth="1"/>
    <col min="5641" max="5641" width="15" style="1" customWidth="1"/>
    <col min="5642" max="5642" width="15.36328125" style="1" customWidth="1"/>
    <col min="5643" max="5643" width="15.26953125" style="1" customWidth="1"/>
    <col min="5644" max="5644" width="15.7265625" style="1" customWidth="1"/>
    <col min="5645" max="5645" width="13.26953125" style="1" customWidth="1"/>
    <col min="5646" max="5646" width="13" style="1" customWidth="1"/>
    <col min="5647" max="5647" width="20.36328125" style="1" customWidth="1"/>
    <col min="5648" max="5648" width="13.1796875" style="1" customWidth="1"/>
    <col min="5649" max="5649" width="17.81640625" style="1" customWidth="1"/>
    <col min="5650" max="5650" width="12.1796875" style="1" customWidth="1"/>
    <col min="5651" max="5651" width="12.36328125" style="1" customWidth="1"/>
    <col min="5652" max="5652" width="12.1796875" style="1" customWidth="1"/>
    <col min="5653" max="5653" width="16.36328125" style="1" customWidth="1"/>
    <col min="5654" max="5654" width="12.7265625" style="1" customWidth="1"/>
    <col min="5655" max="5655" width="14.26953125" style="1" customWidth="1"/>
    <col min="5656" max="5656" width="12" style="1" customWidth="1"/>
    <col min="5657" max="5659" width="9.26953125" style="1"/>
    <col min="5660" max="5660" width="10" style="1" bestFit="1" customWidth="1"/>
    <col min="5661" max="5662" width="9.26953125" style="1"/>
    <col min="5663" max="5663" width="12.54296875" style="1" customWidth="1"/>
    <col min="5664" max="5664" width="14.26953125" style="1" customWidth="1"/>
    <col min="5665" max="5665" width="14.36328125" style="1" customWidth="1"/>
    <col min="5666" max="5666" width="12.7265625" style="1" customWidth="1"/>
    <col min="5667" max="5667" width="10.7265625" style="1" customWidth="1"/>
    <col min="5668" max="5891" width="9.26953125" style="1"/>
    <col min="5892" max="5892" width="3.7265625" style="1" customWidth="1"/>
    <col min="5893" max="5893" width="36.26953125" style="1" customWidth="1"/>
    <col min="5894" max="5894" width="21.1796875" style="1" customWidth="1"/>
    <col min="5895" max="5895" width="15.26953125" style="1" customWidth="1"/>
    <col min="5896" max="5896" width="15.81640625" style="1" customWidth="1"/>
    <col min="5897" max="5897" width="15" style="1" customWidth="1"/>
    <col min="5898" max="5898" width="15.36328125" style="1" customWidth="1"/>
    <col min="5899" max="5899" width="15.26953125" style="1" customWidth="1"/>
    <col min="5900" max="5900" width="15.7265625" style="1" customWidth="1"/>
    <col min="5901" max="5901" width="13.26953125" style="1" customWidth="1"/>
    <col min="5902" max="5902" width="13" style="1" customWidth="1"/>
    <col min="5903" max="5903" width="20.36328125" style="1" customWidth="1"/>
    <col min="5904" max="5904" width="13.1796875" style="1" customWidth="1"/>
    <col min="5905" max="5905" width="17.81640625" style="1" customWidth="1"/>
    <col min="5906" max="5906" width="12.1796875" style="1" customWidth="1"/>
    <col min="5907" max="5907" width="12.36328125" style="1" customWidth="1"/>
    <col min="5908" max="5908" width="12.1796875" style="1" customWidth="1"/>
    <col min="5909" max="5909" width="16.36328125" style="1" customWidth="1"/>
    <col min="5910" max="5910" width="12.7265625" style="1" customWidth="1"/>
    <col min="5911" max="5911" width="14.26953125" style="1" customWidth="1"/>
    <col min="5912" max="5912" width="12" style="1" customWidth="1"/>
    <col min="5913" max="5915" width="9.26953125" style="1"/>
    <col min="5916" max="5916" width="10" style="1" bestFit="1" customWidth="1"/>
    <col min="5917" max="5918" width="9.26953125" style="1"/>
    <col min="5919" max="5919" width="12.54296875" style="1" customWidth="1"/>
    <col min="5920" max="5920" width="14.26953125" style="1" customWidth="1"/>
    <col min="5921" max="5921" width="14.36328125" style="1" customWidth="1"/>
    <col min="5922" max="5922" width="12.7265625" style="1" customWidth="1"/>
    <col min="5923" max="5923" width="10.7265625" style="1" customWidth="1"/>
    <col min="5924" max="6147" width="9.26953125" style="1"/>
    <col min="6148" max="6148" width="3.7265625" style="1" customWidth="1"/>
    <col min="6149" max="6149" width="36.26953125" style="1" customWidth="1"/>
    <col min="6150" max="6150" width="21.1796875" style="1" customWidth="1"/>
    <col min="6151" max="6151" width="15.26953125" style="1" customWidth="1"/>
    <col min="6152" max="6152" width="15.81640625" style="1" customWidth="1"/>
    <col min="6153" max="6153" width="15" style="1" customWidth="1"/>
    <col min="6154" max="6154" width="15.36328125" style="1" customWidth="1"/>
    <col min="6155" max="6155" width="15.26953125" style="1" customWidth="1"/>
    <col min="6156" max="6156" width="15.7265625" style="1" customWidth="1"/>
    <col min="6157" max="6157" width="13.26953125" style="1" customWidth="1"/>
    <col min="6158" max="6158" width="13" style="1" customWidth="1"/>
    <col min="6159" max="6159" width="20.36328125" style="1" customWidth="1"/>
    <col min="6160" max="6160" width="13.1796875" style="1" customWidth="1"/>
    <col min="6161" max="6161" width="17.81640625" style="1" customWidth="1"/>
    <col min="6162" max="6162" width="12.1796875" style="1" customWidth="1"/>
    <col min="6163" max="6163" width="12.36328125" style="1" customWidth="1"/>
    <col min="6164" max="6164" width="12.1796875" style="1" customWidth="1"/>
    <col min="6165" max="6165" width="16.36328125" style="1" customWidth="1"/>
    <col min="6166" max="6166" width="12.7265625" style="1" customWidth="1"/>
    <col min="6167" max="6167" width="14.26953125" style="1" customWidth="1"/>
    <col min="6168" max="6168" width="12" style="1" customWidth="1"/>
    <col min="6169" max="6171" width="9.26953125" style="1"/>
    <col min="6172" max="6172" width="10" style="1" bestFit="1" customWidth="1"/>
    <col min="6173" max="6174" width="9.26953125" style="1"/>
    <col min="6175" max="6175" width="12.54296875" style="1" customWidth="1"/>
    <col min="6176" max="6176" width="14.26953125" style="1" customWidth="1"/>
    <col min="6177" max="6177" width="14.36328125" style="1" customWidth="1"/>
    <col min="6178" max="6178" width="12.7265625" style="1" customWidth="1"/>
    <col min="6179" max="6179" width="10.7265625" style="1" customWidth="1"/>
    <col min="6180" max="6403" width="9.26953125" style="1"/>
    <col min="6404" max="6404" width="3.7265625" style="1" customWidth="1"/>
    <col min="6405" max="6405" width="36.26953125" style="1" customWidth="1"/>
    <col min="6406" max="6406" width="21.1796875" style="1" customWidth="1"/>
    <col min="6407" max="6407" width="15.26953125" style="1" customWidth="1"/>
    <col min="6408" max="6408" width="15.81640625" style="1" customWidth="1"/>
    <col min="6409" max="6409" width="15" style="1" customWidth="1"/>
    <col min="6410" max="6410" width="15.36328125" style="1" customWidth="1"/>
    <col min="6411" max="6411" width="15.26953125" style="1" customWidth="1"/>
    <col min="6412" max="6412" width="15.7265625" style="1" customWidth="1"/>
    <col min="6413" max="6413" width="13.26953125" style="1" customWidth="1"/>
    <col min="6414" max="6414" width="13" style="1" customWidth="1"/>
    <col min="6415" max="6415" width="20.36328125" style="1" customWidth="1"/>
    <col min="6416" max="6416" width="13.1796875" style="1" customWidth="1"/>
    <col min="6417" max="6417" width="17.81640625" style="1" customWidth="1"/>
    <col min="6418" max="6418" width="12.1796875" style="1" customWidth="1"/>
    <col min="6419" max="6419" width="12.36328125" style="1" customWidth="1"/>
    <col min="6420" max="6420" width="12.1796875" style="1" customWidth="1"/>
    <col min="6421" max="6421" width="16.36328125" style="1" customWidth="1"/>
    <col min="6422" max="6422" width="12.7265625" style="1" customWidth="1"/>
    <col min="6423" max="6423" width="14.26953125" style="1" customWidth="1"/>
    <col min="6424" max="6424" width="12" style="1" customWidth="1"/>
    <col min="6425" max="6427" width="9.26953125" style="1"/>
    <col min="6428" max="6428" width="10" style="1" bestFit="1" customWidth="1"/>
    <col min="6429" max="6430" width="9.26953125" style="1"/>
    <col min="6431" max="6431" width="12.54296875" style="1" customWidth="1"/>
    <col min="6432" max="6432" width="14.26953125" style="1" customWidth="1"/>
    <col min="6433" max="6433" width="14.36328125" style="1" customWidth="1"/>
    <col min="6434" max="6434" width="12.7265625" style="1" customWidth="1"/>
    <col min="6435" max="6435" width="10.7265625" style="1" customWidth="1"/>
    <col min="6436" max="6659" width="9.26953125" style="1"/>
    <col min="6660" max="6660" width="3.7265625" style="1" customWidth="1"/>
    <col min="6661" max="6661" width="36.26953125" style="1" customWidth="1"/>
    <col min="6662" max="6662" width="21.1796875" style="1" customWidth="1"/>
    <col min="6663" max="6663" width="15.26953125" style="1" customWidth="1"/>
    <col min="6664" max="6664" width="15.81640625" style="1" customWidth="1"/>
    <col min="6665" max="6665" width="15" style="1" customWidth="1"/>
    <col min="6666" max="6666" width="15.36328125" style="1" customWidth="1"/>
    <col min="6667" max="6667" width="15.26953125" style="1" customWidth="1"/>
    <col min="6668" max="6668" width="15.7265625" style="1" customWidth="1"/>
    <col min="6669" max="6669" width="13.26953125" style="1" customWidth="1"/>
    <col min="6670" max="6670" width="13" style="1" customWidth="1"/>
    <col min="6671" max="6671" width="20.36328125" style="1" customWidth="1"/>
    <col min="6672" max="6672" width="13.1796875" style="1" customWidth="1"/>
    <col min="6673" max="6673" width="17.81640625" style="1" customWidth="1"/>
    <col min="6674" max="6674" width="12.1796875" style="1" customWidth="1"/>
    <col min="6675" max="6675" width="12.36328125" style="1" customWidth="1"/>
    <col min="6676" max="6676" width="12.1796875" style="1" customWidth="1"/>
    <col min="6677" max="6677" width="16.36328125" style="1" customWidth="1"/>
    <col min="6678" max="6678" width="12.7265625" style="1" customWidth="1"/>
    <col min="6679" max="6679" width="14.26953125" style="1" customWidth="1"/>
    <col min="6680" max="6680" width="12" style="1" customWidth="1"/>
    <col min="6681" max="6683" width="9.26953125" style="1"/>
    <col min="6684" max="6684" width="10" style="1" bestFit="1" customWidth="1"/>
    <col min="6685" max="6686" width="9.26953125" style="1"/>
    <col min="6687" max="6687" width="12.54296875" style="1" customWidth="1"/>
    <col min="6688" max="6688" width="14.26953125" style="1" customWidth="1"/>
    <col min="6689" max="6689" width="14.36328125" style="1" customWidth="1"/>
    <col min="6690" max="6690" width="12.7265625" style="1" customWidth="1"/>
    <col min="6691" max="6691" width="10.7265625" style="1" customWidth="1"/>
    <col min="6692" max="6915" width="9.26953125" style="1"/>
    <col min="6916" max="6916" width="3.7265625" style="1" customWidth="1"/>
    <col min="6917" max="6917" width="36.26953125" style="1" customWidth="1"/>
    <col min="6918" max="6918" width="21.1796875" style="1" customWidth="1"/>
    <col min="6919" max="6919" width="15.26953125" style="1" customWidth="1"/>
    <col min="6920" max="6920" width="15.81640625" style="1" customWidth="1"/>
    <col min="6921" max="6921" width="15" style="1" customWidth="1"/>
    <col min="6922" max="6922" width="15.36328125" style="1" customWidth="1"/>
    <col min="6923" max="6923" width="15.26953125" style="1" customWidth="1"/>
    <col min="6924" max="6924" width="15.7265625" style="1" customWidth="1"/>
    <col min="6925" max="6925" width="13.26953125" style="1" customWidth="1"/>
    <col min="6926" max="6926" width="13" style="1" customWidth="1"/>
    <col min="6927" max="6927" width="20.36328125" style="1" customWidth="1"/>
    <col min="6928" max="6928" width="13.1796875" style="1" customWidth="1"/>
    <col min="6929" max="6929" width="17.81640625" style="1" customWidth="1"/>
    <col min="6930" max="6930" width="12.1796875" style="1" customWidth="1"/>
    <col min="6931" max="6931" width="12.36328125" style="1" customWidth="1"/>
    <col min="6932" max="6932" width="12.1796875" style="1" customWidth="1"/>
    <col min="6933" max="6933" width="16.36328125" style="1" customWidth="1"/>
    <col min="6934" max="6934" width="12.7265625" style="1" customWidth="1"/>
    <col min="6935" max="6935" width="14.26953125" style="1" customWidth="1"/>
    <col min="6936" max="6936" width="12" style="1" customWidth="1"/>
    <col min="6937" max="6939" width="9.26953125" style="1"/>
    <col min="6940" max="6940" width="10" style="1" bestFit="1" customWidth="1"/>
    <col min="6941" max="6942" width="9.26953125" style="1"/>
    <col min="6943" max="6943" width="12.54296875" style="1" customWidth="1"/>
    <col min="6944" max="6944" width="14.26953125" style="1" customWidth="1"/>
    <col min="6945" max="6945" width="14.36328125" style="1" customWidth="1"/>
    <col min="6946" max="6946" width="12.7265625" style="1" customWidth="1"/>
    <col min="6947" max="6947" width="10.7265625" style="1" customWidth="1"/>
    <col min="6948" max="7171" width="9.26953125" style="1"/>
    <col min="7172" max="7172" width="3.7265625" style="1" customWidth="1"/>
    <col min="7173" max="7173" width="36.26953125" style="1" customWidth="1"/>
    <col min="7174" max="7174" width="21.1796875" style="1" customWidth="1"/>
    <col min="7175" max="7175" width="15.26953125" style="1" customWidth="1"/>
    <col min="7176" max="7176" width="15.81640625" style="1" customWidth="1"/>
    <col min="7177" max="7177" width="15" style="1" customWidth="1"/>
    <col min="7178" max="7178" width="15.36328125" style="1" customWidth="1"/>
    <col min="7179" max="7179" width="15.26953125" style="1" customWidth="1"/>
    <col min="7180" max="7180" width="15.7265625" style="1" customWidth="1"/>
    <col min="7181" max="7181" width="13.26953125" style="1" customWidth="1"/>
    <col min="7182" max="7182" width="13" style="1" customWidth="1"/>
    <col min="7183" max="7183" width="20.36328125" style="1" customWidth="1"/>
    <col min="7184" max="7184" width="13.1796875" style="1" customWidth="1"/>
    <col min="7185" max="7185" width="17.81640625" style="1" customWidth="1"/>
    <col min="7186" max="7186" width="12.1796875" style="1" customWidth="1"/>
    <col min="7187" max="7187" width="12.36328125" style="1" customWidth="1"/>
    <col min="7188" max="7188" width="12.1796875" style="1" customWidth="1"/>
    <col min="7189" max="7189" width="16.36328125" style="1" customWidth="1"/>
    <col min="7190" max="7190" width="12.7265625" style="1" customWidth="1"/>
    <col min="7191" max="7191" width="14.26953125" style="1" customWidth="1"/>
    <col min="7192" max="7192" width="12" style="1" customWidth="1"/>
    <col min="7193" max="7195" width="9.26953125" style="1"/>
    <col min="7196" max="7196" width="10" style="1" bestFit="1" customWidth="1"/>
    <col min="7197" max="7198" width="9.26953125" style="1"/>
    <col min="7199" max="7199" width="12.54296875" style="1" customWidth="1"/>
    <col min="7200" max="7200" width="14.26953125" style="1" customWidth="1"/>
    <col min="7201" max="7201" width="14.36328125" style="1" customWidth="1"/>
    <col min="7202" max="7202" width="12.7265625" style="1" customWidth="1"/>
    <col min="7203" max="7203" width="10.7265625" style="1" customWidth="1"/>
    <col min="7204" max="7427" width="9.26953125" style="1"/>
    <col min="7428" max="7428" width="3.7265625" style="1" customWidth="1"/>
    <col min="7429" max="7429" width="36.26953125" style="1" customWidth="1"/>
    <col min="7430" max="7430" width="21.1796875" style="1" customWidth="1"/>
    <col min="7431" max="7431" width="15.26953125" style="1" customWidth="1"/>
    <col min="7432" max="7432" width="15.81640625" style="1" customWidth="1"/>
    <col min="7433" max="7433" width="15" style="1" customWidth="1"/>
    <col min="7434" max="7434" width="15.36328125" style="1" customWidth="1"/>
    <col min="7435" max="7435" width="15.26953125" style="1" customWidth="1"/>
    <col min="7436" max="7436" width="15.7265625" style="1" customWidth="1"/>
    <col min="7437" max="7437" width="13.26953125" style="1" customWidth="1"/>
    <col min="7438" max="7438" width="13" style="1" customWidth="1"/>
    <col min="7439" max="7439" width="20.36328125" style="1" customWidth="1"/>
    <col min="7440" max="7440" width="13.1796875" style="1" customWidth="1"/>
    <col min="7441" max="7441" width="17.81640625" style="1" customWidth="1"/>
    <col min="7442" max="7442" width="12.1796875" style="1" customWidth="1"/>
    <col min="7443" max="7443" width="12.36328125" style="1" customWidth="1"/>
    <col min="7444" max="7444" width="12.1796875" style="1" customWidth="1"/>
    <col min="7445" max="7445" width="16.36328125" style="1" customWidth="1"/>
    <col min="7446" max="7446" width="12.7265625" style="1" customWidth="1"/>
    <col min="7447" max="7447" width="14.26953125" style="1" customWidth="1"/>
    <col min="7448" max="7448" width="12" style="1" customWidth="1"/>
    <col min="7449" max="7451" width="9.26953125" style="1"/>
    <col min="7452" max="7452" width="10" style="1" bestFit="1" customWidth="1"/>
    <col min="7453" max="7454" width="9.26953125" style="1"/>
    <col min="7455" max="7455" width="12.54296875" style="1" customWidth="1"/>
    <col min="7456" max="7456" width="14.26953125" style="1" customWidth="1"/>
    <col min="7457" max="7457" width="14.36328125" style="1" customWidth="1"/>
    <col min="7458" max="7458" width="12.7265625" style="1" customWidth="1"/>
    <col min="7459" max="7459" width="10.7265625" style="1" customWidth="1"/>
    <col min="7460" max="7683" width="9.26953125" style="1"/>
    <col min="7684" max="7684" width="3.7265625" style="1" customWidth="1"/>
    <col min="7685" max="7685" width="36.26953125" style="1" customWidth="1"/>
    <col min="7686" max="7686" width="21.1796875" style="1" customWidth="1"/>
    <col min="7687" max="7687" width="15.26953125" style="1" customWidth="1"/>
    <col min="7688" max="7688" width="15.81640625" style="1" customWidth="1"/>
    <col min="7689" max="7689" width="15" style="1" customWidth="1"/>
    <col min="7690" max="7690" width="15.36328125" style="1" customWidth="1"/>
    <col min="7691" max="7691" width="15.26953125" style="1" customWidth="1"/>
    <col min="7692" max="7692" width="15.7265625" style="1" customWidth="1"/>
    <col min="7693" max="7693" width="13.26953125" style="1" customWidth="1"/>
    <col min="7694" max="7694" width="13" style="1" customWidth="1"/>
    <col min="7695" max="7695" width="20.36328125" style="1" customWidth="1"/>
    <col min="7696" max="7696" width="13.1796875" style="1" customWidth="1"/>
    <col min="7697" max="7697" width="17.81640625" style="1" customWidth="1"/>
    <col min="7698" max="7698" width="12.1796875" style="1" customWidth="1"/>
    <col min="7699" max="7699" width="12.36328125" style="1" customWidth="1"/>
    <col min="7700" max="7700" width="12.1796875" style="1" customWidth="1"/>
    <col min="7701" max="7701" width="16.36328125" style="1" customWidth="1"/>
    <col min="7702" max="7702" width="12.7265625" style="1" customWidth="1"/>
    <col min="7703" max="7703" width="14.26953125" style="1" customWidth="1"/>
    <col min="7704" max="7704" width="12" style="1" customWidth="1"/>
    <col min="7705" max="7707" width="9.26953125" style="1"/>
    <col min="7708" max="7708" width="10" style="1" bestFit="1" customWidth="1"/>
    <col min="7709" max="7710" width="9.26953125" style="1"/>
    <col min="7711" max="7711" width="12.54296875" style="1" customWidth="1"/>
    <col min="7712" max="7712" width="14.26953125" style="1" customWidth="1"/>
    <col min="7713" max="7713" width="14.36328125" style="1" customWidth="1"/>
    <col min="7714" max="7714" width="12.7265625" style="1" customWidth="1"/>
    <col min="7715" max="7715" width="10.7265625" style="1" customWidth="1"/>
    <col min="7716" max="7939" width="9.26953125" style="1"/>
    <col min="7940" max="7940" width="3.7265625" style="1" customWidth="1"/>
    <col min="7941" max="7941" width="36.26953125" style="1" customWidth="1"/>
    <col min="7942" max="7942" width="21.1796875" style="1" customWidth="1"/>
    <col min="7943" max="7943" width="15.26953125" style="1" customWidth="1"/>
    <col min="7944" max="7944" width="15.81640625" style="1" customWidth="1"/>
    <col min="7945" max="7945" width="15" style="1" customWidth="1"/>
    <col min="7946" max="7946" width="15.36328125" style="1" customWidth="1"/>
    <col min="7947" max="7947" width="15.26953125" style="1" customWidth="1"/>
    <col min="7948" max="7948" width="15.7265625" style="1" customWidth="1"/>
    <col min="7949" max="7949" width="13.26953125" style="1" customWidth="1"/>
    <col min="7950" max="7950" width="13" style="1" customWidth="1"/>
    <col min="7951" max="7951" width="20.36328125" style="1" customWidth="1"/>
    <col min="7952" max="7952" width="13.1796875" style="1" customWidth="1"/>
    <col min="7953" max="7953" width="17.81640625" style="1" customWidth="1"/>
    <col min="7954" max="7954" width="12.1796875" style="1" customWidth="1"/>
    <col min="7955" max="7955" width="12.36328125" style="1" customWidth="1"/>
    <col min="7956" max="7956" width="12.1796875" style="1" customWidth="1"/>
    <col min="7957" max="7957" width="16.36328125" style="1" customWidth="1"/>
    <col min="7958" max="7958" width="12.7265625" style="1" customWidth="1"/>
    <col min="7959" max="7959" width="14.26953125" style="1" customWidth="1"/>
    <col min="7960" max="7960" width="12" style="1" customWidth="1"/>
    <col min="7961" max="7963" width="9.26953125" style="1"/>
    <col min="7964" max="7964" width="10" style="1" bestFit="1" customWidth="1"/>
    <col min="7965" max="7966" width="9.26953125" style="1"/>
    <col min="7967" max="7967" width="12.54296875" style="1" customWidth="1"/>
    <col min="7968" max="7968" width="14.26953125" style="1" customWidth="1"/>
    <col min="7969" max="7969" width="14.36328125" style="1" customWidth="1"/>
    <col min="7970" max="7970" width="12.7265625" style="1" customWidth="1"/>
    <col min="7971" max="7971" width="10.7265625" style="1" customWidth="1"/>
    <col min="7972" max="8195" width="9.26953125" style="1"/>
    <col min="8196" max="8196" width="3.7265625" style="1" customWidth="1"/>
    <col min="8197" max="8197" width="36.26953125" style="1" customWidth="1"/>
    <col min="8198" max="8198" width="21.1796875" style="1" customWidth="1"/>
    <col min="8199" max="8199" width="15.26953125" style="1" customWidth="1"/>
    <col min="8200" max="8200" width="15.81640625" style="1" customWidth="1"/>
    <col min="8201" max="8201" width="15" style="1" customWidth="1"/>
    <col min="8202" max="8202" width="15.36328125" style="1" customWidth="1"/>
    <col min="8203" max="8203" width="15.26953125" style="1" customWidth="1"/>
    <col min="8204" max="8204" width="15.7265625" style="1" customWidth="1"/>
    <col min="8205" max="8205" width="13.26953125" style="1" customWidth="1"/>
    <col min="8206" max="8206" width="13" style="1" customWidth="1"/>
    <col min="8207" max="8207" width="20.36328125" style="1" customWidth="1"/>
    <col min="8208" max="8208" width="13.1796875" style="1" customWidth="1"/>
    <col min="8209" max="8209" width="17.81640625" style="1" customWidth="1"/>
    <col min="8210" max="8210" width="12.1796875" style="1" customWidth="1"/>
    <col min="8211" max="8211" width="12.36328125" style="1" customWidth="1"/>
    <col min="8212" max="8212" width="12.1796875" style="1" customWidth="1"/>
    <col min="8213" max="8213" width="16.36328125" style="1" customWidth="1"/>
    <col min="8214" max="8214" width="12.7265625" style="1" customWidth="1"/>
    <col min="8215" max="8215" width="14.26953125" style="1" customWidth="1"/>
    <col min="8216" max="8216" width="12" style="1" customWidth="1"/>
    <col min="8217" max="8219" width="9.26953125" style="1"/>
    <col min="8220" max="8220" width="10" style="1" bestFit="1" customWidth="1"/>
    <col min="8221" max="8222" width="9.26953125" style="1"/>
    <col min="8223" max="8223" width="12.54296875" style="1" customWidth="1"/>
    <col min="8224" max="8224" width="14.26953125" style="1" customWidth="1"/>
    <col min="8225" max="8225" width="14.36328125" style="1" customWidth="1"/>
    <col min="8226" max="8226" width="12.7265625" style="1" customWidth="1"/>
    <col min="8227" max="8227" width="10.7265625" style="1" customWidth="1"/>
    <col min="8228" max="8451" width="9.26953125" style="1"/>
    <col min="8452" max="8452" width="3.7265625" style="1" customWidth="1"/>
    <col min="8453" max="8453" width="36.26953125" style="1" customWidth="1"/>
    <col min="8454" max="8454" width="21.1796875" style="1" customWidth="1"/>
    <col min="8455" max="8455" width="15.26953125" style="1" customWidth="1"/>
    <col min="8456" max="8456" width="15.81640625" style="1" customWidth="1"/>
    <col min="8457" max="8457" width="15" style="1" customWidth="1"/>
    <col min="8458" max="8458" width="15.36328125" style="1" customWidth="1"/>
    <col min="8459" max="8459" width="15.26953125" style="1" customWidth="1"/>
    <col min="8460" max="8460" width="15.7265625" style="1" customWidth="1"/>
    <col min="8461" max="8461" width="13.26953125" style="1" customWidth="1"/>
    <col min="8462" max="8462" width="13" style="1" customWidth="1"/>
    <col min="8463" max="8463" width="20.36328125" style="1" customWidth="1"/>
    <col min="8464" max="8464" width="13.1796875" style="1" customWidth="1"/>
    <col min="8465" max="8465" width="17.81640625" style="1" customWidth="1"/>
    <col min="8466" max="8466" width="12.1796875" style="1" customWidth="1"/>
    <col min="8467" max="8467" width="12.36328125" style="1" customWidth="1"/>
    <col min="8468" max="8468" width="12.1796875" style="1" customWidth="1"/>
    <col min="8469" max="8469" width="16.36328125" style="1" customWidth="1"/>
    <col min="8470" max="8470" width="12.7265625" style="1" customWidth="1"/>
    <col min="8471" max="8471" width="14.26953125" style="1" customWidth="1"/>
    <col min="8472" max="8472" width="12" style="1" customWidth="1"/>
    <col min="8473" max="8475" width="9.26953125" style="1"/>
    <col min="8476" max="8476" width="10" style="1" bestFit="1" customWidth="1"/>
    <col min="8477" max="8478" width="9.26953125" style="1"/>
    <col min="8479" max="8479" width="12.54296875" style="1" customWidth="1"/>
    <col min="8480" max="8480" width="14.26953125" style="1" customWidth="1"/>
    <col min="8481" max="8481" width="14.36328125" style="1" customWidth="1"/>
    <col min="8482" max="8482" width="12.7265625" style="1" customWidth="1"/>
    <col min="8483" max="8483" width="10.7265625" style="1" customWidth="1"/>
    <col min="8484" max="8707" width="9.26953125" style="1"/>
    <col min="8708" max="8708" width="3.7265625" style="1" customWidth="1"/>
    <col min="8709" max="8709" width="36.26953125" style="1" customWidth="1"/>
    <col min="8710" max="8710" width="21.1796875" style="1" customWidth="1"/>
    <col min="8711" max="8711" width="15.26953125" style="1" customWidth="1"/>
    <col min="8712" max="8712" width="15.81640625" style="1" customWidth="1"/>
    <col min="8713" max="8713" width="15" style="1" customWidth="1"/>
    <col min="8714" max="8714" width="15.36328125" style="1" customWidth="1"/>
    <col min="8715" max="8715" width="15.26953125" style="1" customWidth="1"/>
    <col min="8716" max="8716" width="15.7265625" style="1" customWidth="1"/>
    <col min="8717" max="8717" width="13.26953125" style="1" customWidth="1"/>
    <col min="8718" max="8718" width="13" style="1" customWidth="1"/>
    <col min="8719" max="8719" width="20.36328125" style="1" customWidth="1"/>
    <col min="8720" max="8720" width="13.1796875" style="1" customWidth="1"/>
    <col min="8721" max="8721" width="17.81640625" style="1" customWidth="1"/>
    <col min="8722" max="8722" width="12.1796875" style="1" customWidth="1"/>
    <col min="8723" max="8723" width="12.36328125" style="1" customWidth="1"/>
    <col min="8724" max="8724" width="12.1796875" style="1" customWidth="1"/>
    <col min="8725" max="8725" width="16.36328125" style="1" customWidth="1"/>
    <col min="8726" max="8726" width="12.7265625" style="1" customWidth="1"/>
    <col min="8727" max="8727" width="14.26953125" style="1" customWidth="1"/>
    <col min="8728" max="8728" width="12" style="1" customWidth="1"/>
    <col min="8729" max="8731" width="9.26953125" style="1"/>
    <col min="8732" max="8732" width="10" style="1" bestFit="1" customWidth="1"/>
    <col min="8733" max="8734" width="9.26953125" style="1"/>
    <col min="8735" max="8735" width="12.54296875" style="1" customWidth="1"/>
    <col min="8736" max="8736" width="14.26953125" style="1" customWidth="1"/>
    <col min="8737" max="8737" width="14.36328125" style="1" customWidth="1"/>
    <col min="8738" max="8738" width="12.7265625" style="1" customWidth="1"/>
    <col min="8739" max="8739" width="10.7265625" style="1" customWidth="1"/>
    <col min="8740" max="8963" width="9.26953125" style="1"/>
    <col min="8964" max="8964" width="3.7265625" style="1" customWidth="1"/>
    <col min="8965" max="8965" width="36.26953125" style="1" customWidth="1"/>
    <col min="8966" max="8966" width="21.1796875" style="1" customWidth="1"/>
    <col min="8967" max="8967" width="15.26953125" style="1" customWidth="1"/>
    <col min="8968" max="8968" width="15.81640625" style="1" customWidth="1"/>
    <col min="8969" max="8969" width="15" style="1" customWidth="1"/>
    <col min="8970" max="8970" width="15.36328125" style="1" customWidth="1"/>
    <col min="8971" max="8971" width="15.26953125" style="1" customWidth="1"/>
    <col min="8972" max="8972" width="15.7265625" style="1" customWidth="1"/>
    <col min="8973" max="8973" width="13.26953125" style="1" customWidth="1"/>
    <col min="8974" max="8974" width="13" style="1" customWidth="1"/>
    <col min="8975" max="8975" width="20.36328125" style="1" customWidth="1"/>
    <col min="8976" max="8976" width="13.1796875" style="1" customWidth="1"/>
    <col min="8977" max="8977" width="17.81640625" style="1" customWidth="1"/>
    <col min="8978" max="8978" width="12.1796875" style="1" customWidth="1"/>
    <col min="8979" max="8979" width="12.36328125" style="1" customWidth="1"/>
    <col min="8980" max="8980" width="12.1796875" style="1" customWidth="1"/>
    <col min="8981" max="8981" width="16.36328125" style="1" customWidth="1"/>
    <col min="8982" max="8982" width="12.7265625" style="1" customWidth="1"/>
    <col min="8983" max="8983" width="14.26953125" style="1" customWidth="1"/>
    <col min="8984" max="8984" width="12" style="1" customWidth="1"/>
    <col min="8985" max="8987" width="9.26953125" style="1"/>
    <col min="8988" max="8988" width="10" style="1" bestFit="1" customWidth="1"/>
    <col min="8989" max="8990" width="9.26953125" style="1"/>
    <col min="8991" max="8991" width="12.54296875" style="1" customWidth="1"/>
    <col min="8992" max="8992" width="14.26953125" style="1" customWidth="1"/>
    <col min="8993" max="8993" width="14.36328125" style="1" customWidth="1"/>
    <col min="8994" max="8994" width="12.7265625" style="1" customWidth="1"/>
    <col min="8995" max="8995" width="10.7265625" style="1" customWidth="1"/>
    <col min="8996" max="9219" width="9.26953125" style="1"/>
    <col min="9220" max="9220" width="3.7265625" style="1" customWidth="1"/>
    <col min="9221" max="9221" width="36.26953125" style="1" customWidth="1"/>
    <col min="9222" max="9222" width="21.1796875" style="1" customWidth="1"/>
    <col min="9223" max="9223" width="15.26953125" style="1" customWidth="1"/>
    <col min="9224" max="9224" width="15.81640625" style="1" customWidth="1"/>
    <col min="9225" max="9225" width="15" style="1" customWidth="1"/>
    <col min="9226" max="9226" width="15.36328125" style="1" customWidth="1"/>
    <col min="9227" max="9227" width="15.26953125" style="1" customWidth="1"/>
    <col min="9228" max="9228" width="15.7265625" style="1" customWidth="1"/>
    <col min="9229" max="9229" width="13.26953125" style="1" customWidth="1"/>
    <col min="9230" max="9230" width="13" style="1" customWidth="1"/>
    <col min="9231" max="9231" width="20.36328125" style="1" customWidth="1"/>
    <col min="9232" max="9232" width="13.1796875" style="1" customWidth="1"/>
    <col min="9233" max="9233" width="17.81640625" style="1" customWidth="1"/>
    <col min="9234" max="9234" width="12.1796875" style="1" customWidth="1"/>
    <col min="9235" max="9235" width="12.36328125" style="1" customWidth="1"/>
    <col min="9236" max="9236" width="12.1796875" style="1" customWidth="1"/>
    <col min="9237" max="9237" width="16.36328125" style="1" customWidth="1"/>
    <col min="9238" max="9238" width="12.7265625" style="1" customWidth="1"/>
    <col min="9239" max="9239" width="14.26953125" style="1" customWidth="1"/>
    <col min="9240" max="9240" width="12" style="1" customWidth="1"/>
    <col min="9241" max="9243" width="9.26953125" style="1"/>
    <col min="9244" max="9244" width="10" style="1" bestFit="1" customWidth="1"/>
    <col min="9245" max="9246" width="9.26953125" style="1"/>
    <col min="9247" max="9247" width="12.54296875" style="1" customWidth="1"/>
    <col min="9248" max="9248" width="14.26953125" style="1" customWidth="1"/>
    <col min="9249" max="9249" width="14.36328125" style="1" customWidth="1"/>
    <col min="9250" max="9250" width="12.7265625" style="1" customWidth="1"/>
    <col min="9251" max="9251" width="10.7265625" style="1" customWidth="1"/>
    <col min="9252" max="9475" width="9.26953125" style="1"/>
    <col min="9476" max="9476" width="3.7265625" style="1" customWidth="1"/>
    <col min="9477" max="9477" width="36.26953125" style="1" customWidth="1"/>
    <col min="9478" max="9478" width="21.1796875" style="1" customWidth="1"/>
    <col min="9479" max="9479" width="15.26953125" style="1" customWidth="1"/>
    <col min="9480" max="9480" width="15.81640625" style="1" customWidth="1"/>
    <col min="9481" max="9481" width="15" style="1" customWidth="1"/>
    <col min="9482" max="9482" width="15.36328125" style="1" customWidth="1"/>
    <col min="9483" max="9483" width="15.26953125" style="1" customWidth="1"/>
    <col min="9484" max="9484" width="15.7265625" style="1" customWidth="1"/>
    <col min="9485" max="9485" width="13.26953125" style="1" customWidth="1"/>
    <col min="9486" max="9486" width="13" style="1" customWidth="1"/>
    <col min="9487" max="9487" width="20.36328125" style="1" customWidth="1"/>
    <col min="9488" max="9488" width="13.1796875" style="1" customWidth="1"/>
    <col min="9489" max="9489" width="17.81640625" style="1" customWidth="1"/>
    <col min="9490" max="9490" width="12.1796875" style="1" customWidth="1"/>
    <col min="9491" max="9491" width="12.36328125" style="1" customWidth="1"/>
    <col min="9492" max="9492" width="12.1796875" style="1" customWidth="1"/>
    <col min="9493" max="9493" width="16.36328125" style="1" customWidth="1"/>
    <col min="9494" max="9494" width="12.7265625" style="1" customWidth="1"/>
    <col min="9495" max="9495" width="14.26953125" style="1" customWidth="1"/>
    <col min="9496" max="9496" width="12" style="1" customWidth="1"/>
    <col min="9497" max="9499" width="9.26953125" style="1"/>
    <col min="9500" max="9500" width="10" style="1" bestFit="1" customWidth="1"/>
    <col min="9501" max="9502" width="9.26953125" style="1"/>
    <col min="9503" max="9503" width="12.54296875" style="1" customWidth="1"/>
    <col min="9504" max="9504" width="14.26953125" style="1" customWidth="1"/>
    <col min="9505" max="9505" width="14.36328125" style="1" customWidth="1"/>
    <col min="9506" max="9506" width="12.7265625" style="1" customWidth="1"/>
    <col min="9507" max="9507" width="10.7265625" style="1" customWidth="1"/>
    <col min="9508" max="9731" width="9.26953125" style="1"/>
    <col min="9732" max="9732" width="3.7265625" style="1" customWidth="1"/>
    <col min="9733" max="9733" width="36.26953125" style="1" customWidth="1"/>
    <col min="9734" max="9734" width="21.1796875" style="1" customWidth="1"/>
    <col min="9735" max="9735" width="15.26953125" style="1" customWidth="1"/>
    <col min="9736" max="9736" width="15.81640625" style="1" customWidth="1"/>
    <col min="9737" max="9737" width="15" style="1" customWidth="1"/>
    <col min="9738" max="9738" width="15.36328125" style="1" customWidth="1"/>
    <col min="9739" max="9739" width="15.26953125" style="1" customWidth="1"/>
    <col min="9740" max="9740" width="15.7265625" style="1" customWidth="1"/>
    <col min="9741" max="9741" width="13.26953125" style="1" customWidth="1"/>
    <col min="9742" max="9742" width="13" style="1" customWidth="1"/>
    <col min="9743" max="9743" width="20.36328125" style="1" customWidth="1"/>
    <col min="9744" max="9744" width="13.1796875" style="1" customWidth="1"/>
    <col min="9745" max="9745" width="17.81640625" style="1" customWidth="1"/>
    <col min="9746" max="9746" width="12.1796875" style="1" customWidth="1"/>
    <col min="9747" max="9747" width="12.36328125" style="1" customWidth="1"/>
    <col min="9748" max="9748" width="12.1796875" style="1" customWidth="1"/>
    <col min="9749" max="9749" width="16.36328125" style="1" customWidth="1"/>
    <col min="9750" max="9750" width="12.7265625" style="1" customWidth="1"/>
    <col min="9751" max="9751" width="14.26953125" style="1" customWidth="1"/>
    <col min="9752" max="9752" width="12" style="1" customWidth="1"/>
    <col min="9753" max="9755" width="9.26953125" style="1"/>
    <col min="9756" max="9756" width="10" style="1" bestFit="1" customWidth="1"/>
    <col min="9757" max="9758" width="9.26953125" style="1"/>
    <col min="9759" max="9759" width="12.54296875" style="1" customWidth="1"/>
    <col min="9760" max="9760" width="14.26953125" style="1" customWidth="1"/>
    <col min="9761" max="9761" width="14.36328125" style="1" customWidth="1"/>
    <col min="9762" max="9762" width="12.7265625" style="1" customWidth="1"/>
    <col min="9763" max="9763" width="10.7265625" style="1" customWidth="1"/>
    <col min="9764" max="9987" width="9.26953125" style="1"/>
    <col min="9988" max="9988" width="3.7265625" style="1" customWidth="1"/>
    <col min="9989" max="9989" width="36.26953125" style="1" customWidth="1"/>
    <col min="9990" max="9990" width="21.1796875" style="1" customWidth="1"/>
    <col min="9991" max="9991" width="15.26953125" style="1" customWidth="1"/>
    <col min="9992" max="9992" width="15.81640625" style="1" customWidth="1"/>
    <col min="9993" max="9993" width="15" style="1" customWidth="1"/>
    <col min="9994" max="9994" width="15.36328125" style="1" customWidth="1"/>
    <col min="9995" max="9995" width="15.26953125" style="1" customWidth="1"/>
    <col min="9996" max="9996" width="15.7265625" style="1" customWidth="1"/>
    <col min="9997" max="9997" width="13.26953125" style="1" customWidth="1"/>
    <col min="9998" max="9998" width="13" style="1" customWidth="1"/>
    <col min="9999" max="9999" width="20.36328125" style="1" customWidth="1"/>
    <col min="10000" max="10000" width="13.1796875" style="1" customWidth="1"/>
    <col min="10001" max="10001" width="17.81640625" style="1" customWidth="1"/>
    <col min="10002" max="10002" width="12.1796875" style="1" customWidth="1"/>
    <col min="10003" max="10003" width="12.36328125" style="1" customWidth="1"/>
    <col min="10004" max="10004" width="12.1796875" style="1" customWidth="1"/>
    <col min="10005" max="10005" width="16.36328125" style="1" customWidth="1"/>
    <col min="10006" max="10006" width="12.7265625" style="1" customWidth="1"/>
    <col min="10007" max="10007" width="14.26953125" style="1" customWidth="1"/>
    <col min="10008" max="10008" width="12" style="1" customWidth="1"/>
    <col min="10009" max="10011" width="9.26953125" style="1"/>
    <col min="10012" max="10012" width="10" style="1" bestFit="1" customWidth="1"/>
    <col min="10013" max="10014" width="9.26953125" style="1"/>
    <col min="10015" max="10015" width="12.54296875" style="1" customWidth="1"/>
    <col min="10016" max="10016" width="14.26953125" style="1" customWidth="1"/>
    <col min="10017" max="10017" width="14.36328125" style="1" customWidth="1"/>
    <col min="10018" max="10018" width="12.7265625" style="1" customWidth="1"/>
    <col min="10019" max="10019" width="10.7265625" style="1" customWidth="1"/>
    <col min="10020" max="10243" width="9.26953125" style="1"/>
    <col min="10244" max="10244" width="3.7265625" style="1" customWidth="1"/>
    <col min="10245" max="10245" width="36.26953125" style="1" customWidth="1"/>
    <col min="10246" max="10246" width="21.1796875" style="1" customWidth="1"/>
    <col min="10247" max="10247" width="15.26953125" style="1" customWidth="1"/>
    <col min="10248" max="10248" width="15.81640625" style="1" customWidth="1"/>
    <col min="10249" max="10249" width="15" style="1" customWidth="1"/>
    <col min="10250" max="10250" width="15.36328125" style="1" customWidth="1"/>
    <col min="10251" max="10251" width="15.26953125" style="1" customWidth="1"/>
    <col min="10252" max="10252" width="15.7265625" style="1" customWidth="1"/>
    <col min="10253" max="10253" width="13.26953125" style="1" customWidth="1"/>
    <col min="10254" max="10254" width="13" style="1" customWidth="1"/>
    <col min="10255" max="10255" width="20.36328125" style="1" customWidth="1"/>
    <col min="10256" max="10256" width="13.1796875" style="1" customWidth="1"/>
    <col min="10257" max="10257" width="17.81640625" style="1" customWidth="1"/>
    <col min="10258" max="10258" width="12.1796875" style="1" customWidth="1"/>
    <col min="10259" max="10259" width="12.36328125" style="1" customWidth="1"/>
    <col min="10260" max="10260" width="12.1796875" style="1" customWidth="1"/>
    <col min="10261" max="10261" width="16.36328125" style="1" customWidth="1"/>
    <col min="10262" max="10262" width="12.7265625" style="1" customWidth="1"/>
    <col min="10263" max="10263" width="14.26953125" style="1" customWidth="1"/>
    <col min="10264" max="10264" width="12" style="1" customWidth="1"/>
    <col min="10265" max="10267" width="9.26953125" style="1"/>
    <col min="10268" max="10268" width="10" style="1" bestFit="1" customWidth="1"/>
    <col min="10269" max="10270" width="9.26953125" style="1"/>
    <col min="10271" max="10271" width="12.54296875" style="1" customWidth="1"/>
    <col min="10272" max="10272" width="14.26953125" style="1" customWidth="1"/>
    <col min="10273" max="10273" width="14.36328125" style="1" customWidth="1"/>
    <col min="10274" max="10274" width="12.7265625" style="1" customWidth="1"/>
    <col min="10275" max="10275" width="10.7265625" style="1" customWidth="1"/>
    <col min="10276" max="10499" width="9.26953125" style="1"/>
    <col min="10500" max="10500" width="3.7265625" style="1" customWidth="1"/>
    <col min="10501" max="10501" width="36.26953125" style="1" customWidth="1"/>
    <col min="10502" max="10502" width="21.1796875" style="1" customWidth="1"/>
    <col min="10503" max="10503" width="15.26953125" style="1" customWidth="1"/>
    <col min="10504" max="10504" width="15.81640625" style="1" customWidth="1"/>
    <col min="10505" max="10505" width="15" style="1" customWidth="1"/>
    <col min="10506" max="10506" width="15.36328125" style="1" customWidth="1"/>
    <col min="10507" max="10507" width="15.26953125" style="1" customWidth="1"/>
    <col min="10508" max="10508" width="15.7265625" style="1" customWidth="1"/>
    <col min="10509" max="10509" width="13.26953125" style="1" customWidth="1"/>
    <col min="10510" max="10510" width="13" style="1" customWidth="1"/>
    <col min="10511" max="10511" width="20.36328125" style="1" customWidth="1"/>
    <col min="10512" max="10512" width="13.1796875" style="1" customWidth="1"/>
    <col min="10513" max="10513" width="17.81640625" style="1" customWidth="1"/>
    <col min="10514" max="10514" width="12.1796875" style="1" customWidth="1"/>
    <col min="10515" max="10515" width="12.36328125" style="1" customWidth="1"/>
    <col min="10516" max="10516" width="12.1796875" style="1" customWidth="1"/>
    <col min="10517" max="10517" width="16.36328125" style="1" customWidth="1"/>
    <col min="10518" max="10518" width="12.7265625" style="1" customWidth="1"/>
    <col min="10519" max="10519" width="14.26953125" style="1" customWidth="1"/>
    <col min="10520" max="10520" width="12" style="1" customWidth="1"/>
    <col min="10521" max="10523" width="9.26953125" style="1"/>
    <col min="10524" max="10524" width="10" style="1" bestFit="1" customWidth="1"/>
    <col min="10525" max="10526" width="9.26953125" style="1"/>
    <col min="10527" max="10527" width="12.54296875" style="1" customWidth="1"/>
    <col min="10528" max="10528" width="14.26953125" style="1" customWidth="1"/>
    <col min="10529" max="10529" width="14.36328125" style="1" customWidth="1"/>
    <col min="10530" max="10530" width="12.7265625" style="1" customWidth="1"/>
    <col min="10531" max="10531" width="10.7265625" style="1" customWidth="1"/>
    <col min="10532" max="10755" width="9.26953125" style="1"/>
    <col min="10756" max="10756" width="3.7265625" style="1" customWidth="1"/>
    <col min="10757" max="10757" width="36.26953125" style="1" customWidth="1"/>
    <col min="10758" max="10758" width="21.1796875" style="1" customWidth="1"/>
    <col min="10759" max="10759" width="15.26953125" style="1" customWidth="1"/>
    <col min="10760" max="10760" width="15.81640625" style="1" customWidth="1"/>
    <col min="10761" max="10761" width="15" style="1" customWidth="1"/>
    <col min="10762" max="10762" width="15.36328125" style="1" customWidth="1"/>
    <col min="10763" max="10763" width="15.26953125" style="1" customWidth="1"/>
    <col min="10764" max="10764" width="15.7265625" style="1" customWidth="1"/>
    <col min="10765" max="10765" width="13.26953125" style="1" customWidth="1"/>
    <col min="10766" max="10766" width="13" style="1" customWidth="1"/>
    <col min="10767" max="10767" width="20.36328125" style="1" customWidth="1"/>
    <col min="10768" max="10768" width="13.1796875" style="1" customWidth="1"/>
    <col min="10769" max="10769" width="17.81640625" style="1" customWidth="1"/>
    <col min="10770" max="10770" width="12.1796875" style="1" customWidth="1"/>
    <col min="10771" max="10771" width="12.36328125" style="1" customWidth="1"/>
    <col min="10772" max="10772" width="12.1796875" style="1" customWidth="1"/>
    <col min="10773" max="10773" width="16.36328125" style="1" customWidth="1"/>
    <col min="10774" max="10774" width="12.7265625" style="1" customWidth="1"/>
    <col min="10775" max="10775" width="14.26953125" style="1" customWidth="1"/>
    <col min="10776" max="10776" width="12" style="1" customWidth="1"/>
    <col min="10777" max="10779" width="9.26953125" style="1"/>
    <col min="10780" max="10780" width="10" style="1" bestFit="1" customWidth="1"/>
    <col min="10781" max="10782" width="9.26953125" style="1"/>
    <col min="10783" max="10783" width="12.54296875" style="1" customWidth="1"/>
    <col min="10784" max="10784" width="14.26953125" style="1" customWidth="1"/>
    <col min="10785" max="10785" width="14.36328125" style="1" customWidth="1"/>
    <col min="10786" max="10786" width="12.7265625" style="1" customWidth="1"/>
    <col min="10787" max="10787" width="10.7265625" style="1" customWidth="1"/>
    <col min="10788" max="11011" width="9.26953125" style="1"/>
    <col min="11012" max="11012" width="3.7265625" style="1" customWidth="1"/>
    <col min="11013" max="11013" width="36.26953125" style="1" customWidth="1"/>
    <col min="11014" max="11014" width="21.1796875" style="1" customWidth="1"/>
    <col min="11015" max="11015" width="15.26953125" style="1" customWidth="1"/>
    <col min="11016" max="11016" width="15.81640625" style="1" customWidth="1"/>
    <col min="11017" max="11017" width="15" style="1" customWidth="1"/>
    <col min="11018" max="11018" width="15.36328125" style="1" customWidth="1"/>
    <col min="11019" max="11019" width="15.26953125" style="1" customWidth="1"/>
    <col min="11020" max="11020" width="15.7265625" style="1" customWidth="1"/>
    <col min="11021" max="11021" width="13.26953125" style="1" customWidth="1"/>
    <col min="11022" max="11022" width="13" style="1" customWidth="1"/>
    <col min="11023" max="11023" width="20.36328125" style="1" customWidth="1"/>
    <col min="11024" max="11024" width="13.1796875" style="1" customWidth="1"/>
    <col min="11025" max="11025" width="17.81640625" style="1" customWidth="1"/>
    <col min="11026" max="11026" width="12.1796875" style="1" customWidth="1"/>
    <col min="11027" max="11027" width="12.36328125" style="1" customWidth="1"/>
    <col min="11028" max="11028" width="12.1796875" style="1" customWidth="1"/>
    <col min="11029" max="11029" width="16.36328125" style="1" customWidth="1"/>
    <col min="11030" max="11030" width="12.7265625" style="1" customWidth="1"/>
    <col min="11031" max="11031" width="14.26953125" style="1" customWidth="1"/>
    <col min="11032" max="11032" width="12" style="1" customWidth="1"/>
    <col min="11033" max="11035" width="9.26953125" style="1"/>
    <col min="11036" max="11036" width="10" style="1" bestFit="1" customWidth="1"/>
    <col min="11037" max="11038" width="9.26953125" style="1"/>
    <col min="11039" max="11039" width="12.54296875" style="1" customWidth="1"/>
    <col min="11040" max="11040" width="14.26953125" style="1" customWidth="1"/>
    <col min="11041" max="11041" width="14.36328125" style="1" customWidth="1"/>
    <col min="11042" max="11042" width="12.7265625" style="1" customWidth="1"/>
    <col min="11043" max="11043" width="10.7265625" style="1" customWidth="1"/>
    <col min="11044" max="11267" width="9.26953125" style="1"/>
    <col min="11268" max="11268" width="3.7265625" style="1" customWidth="1"/>
    <col min="11269" max="11269" width="36.26953125" style="1" customWidth="1"/>
    <col min="11270" max="11270" width="21.1796875" style="1" customWidth="1"/>
    <col min="11271" max="11271" width="15.26953125" style="1" customWidth="1"/>
    <col min="11272" max="11272" width="15.81640625" style="1" customWidth="1"/>
    <col min="11273" max="11273" width="15" style="1" customWidth="1"/>
    <col min="11274" max="11274" width="15.36328125" style="1" customWidth="1"/>
    <col min="11275" max="11275" width="15.26953125" style="1" customWidth="1"/>
    <col min="11276" max="11276" width="15.7265625" style="1" customWidth="1"/>
    <col min="11277" max="11277" width="13.26953125" style="1" customWidth="1"/>
    <col min="11278" max="11278" width="13" style="1" customWidth="1"/>
    <col min="11279" max="11279" width="20.36328125" style="1" customWidth="1"/>
    <col min="11280" max="11280" width="13.1796875" style="1" customWidth="1"/>
    <col min="11281" max="11281" width="17.81640625" style="1" customWidth="1"/>
    <col min="11282" max="11282" width="12.1796875" style="1" customWidth="1"/>
    <col min="11283" max="11283" width="12.36328125" style="1" customWidth="1"/>
    <col min="11284" max="11284" width="12.1796875" style="1" customWidth="1"/>
    <col min="11285" max="11285" width="16.36328125" style="1" customWidth="1"/>
    <col min="11286" max="11286" width="12.7265625" style="1" customWidth="1"/>
    <col min="11287" max="11287" width="14.26953125" style="1" customWidth="1"/>
    <col min="11288" max="11288" width="12" style="1" customWidth="1"/>
    <col min="11289" max="11291" width="9.26953125" style="1"/>
    <col min="11292" max="11292" width="10" style="1" bestFit="1" customWidth="1"/>
    <col min="11293" max="11294" width="9.26953125" style="1"/>
    <col min="11295" max="11295" width="12.54296875" style="1" customWidth="1"/>
    <col min="11296" max="11296" width="14.26953125" style="1" customWidth="1"/>
    <col min="11297" max="11297" width="14.36328125" style="1" customWidth="1"/>
    <col min="11298" max="11298" width="12.7265625" style="1" customWidth="1"/>
    <col min="11299" max="11299" width="10.7265625" style="1" customWidth="1"/>
    <col min="11300" max="11523" width="9.26953125" style="1"/>
    <col min="11524" max="11524" width="3.7265625" style="1" customWidth="1"/>
    <col min="11525" max="11525" width="36.26953125" style="1" customWidth="1"/>
    <col min="11526" max="11526" width="21.1796875" style="1" customWidth="1"/>
    <col min="11527" max="11527" width="15.26953125" style="1" customWidth="1"/>
    <col min="11528" max="11528" width="15.81640625" style="1" customWidth="1"/>
    <col min="11529" max="11529" width="15" style="1" customWidth="1"/>
    <col min="11530" max="11530" width="15.36328125" style="1" customWidth="1"/>
    <col min="11531" max="11531" width="15.26953125" style="1" customWidth="1"/>
    <col min="11532" max="11532" width="15.7265625" style="1" customWidth="1"/>
    <col min="11533" max="11533" width="13.26953125" style="1" customWidth="1"/>
    <col min="11534" max="11534" width="13" style="1" customWidth="1"/>
    <col min="11535" max="11535" width="20.36328125" style="1" customWidth="1"/>
    <col min="11536" max="11536" width="13.1796875" style="1" customWidth="1"/>
    <col min="11537" max="11537" width="17.81640625" style="1" customWidth="1"/>
    <col min="11538" max="11538" width="12.1796875" style="1" customWidth="1"/>
    <col min="11539" max="11539" width="12.36328125" style="1" customWidth="1"/>
    <col min="11540" max="11540" width="12.1796875" style="1" customWidth="1"/>
    <col min="11541" max="11541" width="16.36328125" style="1" customWidth="1"/>
    <col min="11542" max="11542" width="12.7265625" style="1" customWidth="1"/>
    <col min="11543" max="11543" width="14.26953125" style="1" customWidth="1"/>
    <col min="11544" max="11544" width="12" style="1" customWidth="1"/>
    <col min="11545" max="11547" width="9.26953125" style="1"/>
    <col min="11548" max="11548" width="10" style="1" bestFit="1" customWidth="1"/>
    <col min="11549" max="11550" width="9.26953125" style="1"/>
    <col min="11551" max="11551" width="12.54296875" style="1" customWidth="1"/>
    <col min="11552" max="11552" width="14.26953125" style="1" customWidth="1"/>
    <col min="11553" max="11553" width="14.36328125" style="1" customWidth="1"/>
    <col min="11554" max="11554" width="12.7265625" style="1" customWidth="1"/>
    <col min="11555" max="11555" width="10.7265625" style="1" customWidth="1"/>
    <col min="11556" max="11779" width="9.26953125" style="1"/>
    <col min="11780" max="11780" width="3.7265625" style="1" customWidth="1"/>
    <col min="11781" max="11781" width="36.26953125" style="1" customWidth="1"/>
    <col min="11782" max="11782" width="21.1796875" style="1" customWidth="1"/>
    <col min="11783" max="11783" width="15.26953125" style="1" customWidth="1"/>
    <col min="11784" max="11784" width="15.81640625" style="1" customWidth="1"/>
    <col min="11785" max="11785" width="15" style="1" customWidth="1"/>
    <col min="11786" max="11786" width="15.36328125" style="1" customWidth="1"/>
    <col min="11787" max="11787" width="15.26953125" style="1" customWidth="1"/>
    <col min="11788" max="11788" width="15.7265625" style="1" customWidth="1"/>
    <col min="11789" max="11789" width="13.26953125" style="1" customWidth="1"/>
    <col min="11790" max="11790" width="13" style="1" customWidth="1"/>
    <col min="11791" max="11791" width="20.36328125" style="1" customWidth="1"/>
    <col min="11792" max="11792" width="13.1796875" style="1" customWidth="1"/>
    <col min="11793" max="11793" width="17.81640625" style="1" customWidth="1"/>
    <col min="11794" max="11794" width="12.1796875" style="1" customWidth="1"/>
    <col min="11795" max="11795" width="12.36328125" style="1" customWidth="1"/>
    <col min="11796" max="11796" width="12.1796875" style="1" customWidth="1"/>
    <col min="11797" max="11797" width="16.36328125" style="1" customWidth="1"/>
    <col min="11798" max="11798" width="12.7265625" style="1" customWidth="1"/>
    <col min="11799" max="11799" width="14.26953125" style="1" customWidth="1"/>
    <col min="11800" max="11800" width="12" style="1" customWidth="1"/>
    <col min="11801" max="11803" width="9.26953125" style="1"/>
    <col min="11804" max="11804" width="10" style="1" bestFit="1" customWidth="1"/>
    <col min="11805" max="11806" width="9.26953125" style="1"/>
    <col min="11807" max="11807" width="12.54296875" style="1" customWidth="1"/>
    <col min="11808" max="11808" width="14.26953125" style="1" customWidth="1"/>
    <col min="11809" max="11809" width="14.36328125" style="1" customWidth="1"/>
    <col min="11810" max="11810" width="12.7265625" style="1" customWidth="1"/>
    <col min="11811" max="11811" width="10.7265625" style="1" customWidth="1"/>
    <col min="11812" max="12035" width="9.26953125" style="1"/>
    <col min="12036" max="12036" width="3.7265625" style="1" customWidth="1"/>
    <col min="12037" max="12037" width="36.26953125" style="1" customWidth="1"/>
    <col min="12038" max="12038" width="21.1796875" style="1" customWidth="1"/>
    <col min="12039" max="12039" width="15.26953125" style="1" customWidth="1"/>
    <col min="12040" max="12040" width="15.81640625" style="1" customWidth="1"/>
    <col min="12041" max="12041" width="15" style="1" customWidth="1"/>
    <col min="12042" max="12042" width="15.36328125" style="1" customWidth="1"/>
    <col min="12043" max="12043" width="15.26953125" style="1" customWidth="1"/>
    <col min="12044" max="12044" width="15.7265625" style="1" customWidth="1"/>
    <col min="12045" max="12045" width="13.26953125" style="1" customWidth="1"/>
    <col min="12046" max="12046" width="13" style="1" customWidth="1"/>
    <col min="12047" max="12047" width="20.36328125" style="1" customWidth="1"/>
    <col min="12048" max="12048" width="13.1796875" style="1" customWidth="1"/>
    <col min="12049" max="12049" width="17.81640625" style="1" customWidth="1"/>
    <col min="12050" max="12050" width="12.1796875" style="1" customWidth="1"/>
    <col min="12051" max="12051" width="12.36328125" style="1" customWidth="1"/>
    <col min="12052" max="12052" width="12.1796875" style="1" customWidth="1"/>
    <col min="12053" max="12053" width="16.36328125" style="1" customWidth="1"/>
    <col min="12054" max="12054" width="12.7265625" style="1" customWidth="1"/>
    <col min="12055" max="12055" width="14.26953125" style="1" customWidth="1"/>
    <col min="12056" max="12056" width="12" style="1" customWidth="1"/>
    <col min="12057" max="12059" width="9.26953125" style="1"/>
    <col min="12060" max="12060" width="10" style="1" bestFit="1" customWidth="1"/>
    <col min="12061" max="12062" width="9.26953125" style="1"/>
    <col min="12063" max="12063" width="12.54296875" style="1" customWidth="1"/>
    <col min="12064" max="12064" width="14.26953125" style="1" customWidth="1"/>
    <col min="12065" max="12065" width="14.36328125" style="1" customWidth="1"/>
    <col min="12066" max="12066" width="12.7265625" style="1" customWidth="1"/>
    <col min="12067" max="12067" width="10.7265625" style="1" customWidth="1"/>
    <col min="12068" max="12291" width="9.26953125" style="1"/>
    <col min="12292" max="12292" width="3.7265625" style="1" customWidth="1"/>
    <col min="12293" max="12293" width="36.26953125" style="1" customWidth="1"/>
    <col min="12294" max="12294" width="21.1796875" style="1" customWidth="1"/>
    <col min="12295" max="12295" width="15.26953125" style="1" customWidth="1"/>
    <col min="12296" max="12296" width="15.81640625" style="1" customWidth="1"/>
    <col min="12297" max="12297" width="15" style="1" customWidth="1"/>
    <col min="12298" max="12298" width="15.36328125" style="1" customWidth="1"/>
    <col min="12299" max="12299" width="15.26953125" style="1" customWidth="1"/>
    <col min="12300" max="12300" width="15.7265625" style="1" customWidth="1"/>
    <col min="12301" max="12301" width="13.26953125" style="1" customWidth="1"/>
    <col min="12302" max="12302" width="13" style="1" customWidth="1"/>
    <col min="12303" max="12303" width="20.36328125" style="1" customWidth="1"/>
    <col min="12304" max="12304" width="13.1796875" style="1" customWidth="1"/>
    <col min="12305" max="12305" width="17.81640625" style="1" customWidth="1"/>
    <col min="12306" max="12306" width="12.1796875" style="1" customWidth="1"/>
    <col min="12307" max="12307" width="12.36328125" style="1" customWidth="1"/>
    <col min="12308" max="12308" width="12.1796875" style="1" customWidth="1"/>
    <col min="12309" max="12309" width="16.36328125" style="1" customWidth="1"/>
    <col min="12310" max="12310" width="12.7265625" style="1" customWidth="1"/>
    <col min="12311" max="12311" width="14.26953125" style="1" customWidth="1"/>
    <col min="12312" max="12312" width="12" style="1" customWidth="1"/>
    <col min="12313" max="12315" width="9.26953125" style="1"/>
    <col min="12316" max="12316" width="10" style="1" bestFit="1" customWidth="1"/>
    <col min="12317" max="12318" width="9.26953125" style="1"/>
    <col min="12319" max="12319" width="12.54296875" style="1" customWidth="1"/>
    <col min="12320" max="12320" width="14.26953125" style="1" customWidth="1"/>
    <col min="12321" max="12321" width="14.36328125" style="1" customWidth="1"/>
    <col min="12322" max="12322" width="12.7265625" style="1" customWidth="1"/>
    <col min="12323" max="12323" width="10.7265625" style="1" customWidth="1"/>
    <col min="12324" max="12547" width="9.26953125" style="1"/>
    <col min="12548" max="12548" width="3.7265625" style="1" customWidth="1"/>
    <col min="12549" max="12549" width="36.26953125" style="1" customWidth="1"/>
    <col min="12550" max="12550" width="21.1796875" style="1" customWidth="1"/>
    <col min="12551" max="12551" width="15.26953125" style="1" customWidth="1"/>
    <col min="12552" max="12552" width="15.81640625" style="1" customWidth="1"/>
    <col min="12553" max="12553" width="15" style="1" customWidth="1"/>
    <col min="12554" max="12554" width="15.36328125" style="1" customWidth="1"/>
    <col min="12555" max="12555" width="15.26953125" style="1" customWidth="1"/>
    <col min="12556" max="12556" width="15.7265625" style="1" customWidth="1"/>
    <col min="12557" max="12557" width="13.26953125" style="1" customWidth="1"/>
    <col min="12558" max="12558" width="13" style="1" customWidth="1"/>
    <col min="12559" max="12559" width="20.36328125" style="1" customWidth="1"/>
    <col min="12560" max="12560" width="13.1796875" style="1" customWidth="1"/>
    <col min="12561" max="12561" width="17.81640625" style="1" customWidth="1"/>
    <col min="12562" max="12562" width="12.1796875" style="1" customWidth="1"/>
    <col min="12563" max="12563" width="12.36328125" style="1" customWidth="1"/>
    <col min="12564" max="12564" width="12.1796875" style="1" customWidth="1"/>
    <col min="12565" max="12565" width="16.36328125" style="1" customWidth="1"/>
    <col min="12566" max="12566" width="12.7265625" style="1" customWidth="1"/>
    <col min="12567" max="12567" width="14.26953125" style="1" customWidth="1"/>
    <col min="12568" max="12568" width="12" style="1" customWidth="1"/>
    <col min="12569" max="12571" width="9.26953125" style="1"/>
    <col min="12572" max="12572" width="10" style="1" bestFit="1" customWidth="1"/>
    <col min="12573" max="12574" width="9.26953125" style="1"/>
    <col min="12575" max="12575" width="12.54296875" style="1" customWidth="1"/>
    <col min="12576" max="12576" width="14.26953125" style="1" customWidth="1"/>
    <col min="12577" max="12577" width="14.36328125" style="1" customWidth="1"/>
    <col min="12578" max="12578" width="12.7265625" style="1" customWidth="1"/>
    <col min="12579" max="12579" width="10.7265625" style="1" customWidth="1"/>
    <col min="12580" max="12803" width="9.26953125" style="1"/>
    <col min="12804" max="12804" width="3.7265625" style="1" customWidth="1"/>
    <col min="12805" max="12805" width="36.26953125" style="1" customWidth="1"/>
    <col min="12806" max="12806" width="21.1796875" style="1" customWidth="1"/>
    <col min="12807" max="12807" width="15.26953125" style="1" customWidth="1"/>
    <col min="12808" max="12808" width="15.81640625" style="1" customWidth="1"/>
    <col min="12809" max="12809" width="15" style="1" customWidth="1"/>
    <col min="12810" max="12810" width="15.36328125" style="1" customWidth="1"/>
    <col min="12811" max="12811" width="15.26953125" style="1" customWidth="1"/>
    <col min="12812" max="12812" width="15.7265625" style="1" customWidth="1"/>
    <col min="12813" max="12813" width="13.26953125" style="1" customWidth="1"/>
    <col min="12814" max="12814" width="13" style="1" customWidth="1"/>
    <col min="12815" max="12815" width="20.36328125" style="1" customWidth="1"/>
    <col min="12816" max="12816" width="13.1796875" style="1" customWidth="1"/>
    <col min="12817" max="12817" width="17.81640625" style="1" customWidth="1"/>
    <col min="12818" max="12818" width="12.1796875" style="1" customWidth="1"/>
    <col min="12819" max="12819" width="12.36328125" style="1" customWidth="1"/>
    <col min="12820" max="12820" width="12.1796875" style="1" customWidth="1"/>
    <col min="12821" max="12821" width="16.36328125" style="1" customWidth="1"/>
    <col min="12822" max="12822" width="12.7265625" style="1" customWidth="1"/>
    <col min="12823" max="12823" width="14.26953125" style="1" customWidth="1"/>
    <col min="12824" max="12824" width="12" style="1" customWidth="1"/>
    <col min="12825" max="12827" width="9.26953125" style="1"/>
    <col min="12828" max="12828" width="10" style="1" bestFit="1" customWidth="1"/>
    <col min="12829" max="12830" width="9.26953125" style="1"/>
    <col min="12831" max="12831" width="12.54296875" style="1" customWidth="1"/>
    <col min="12832" max="12832" width="14.26953125" style="1" customWidth="1"/>
    <col min="12833" max="12833" width="14.36328125" style="1" customWidth="1"/>
    <col min="12834" max="12834" width="12.7265625" style="1" customWidth="1"/>
    <col min="12835" max="12835" width="10.7265625" style="1" customWidth="1"/>
    <col min="12836" max="13059" width="9.26953125" style="1"/>
    <col min="13060" max="13060" width="3.7265625" style="1" customWidth="1"/>
    <col min="13061" max="13061" width="36.26953125" style="1" customWidth="1"/>
    <col min="13062" max="13062" width="21.1796875" style="1" customWidth="1"/>
    <col min="13063" max="13063" width="15.26953125" style="1" customWidth="1"/>
    <col min="13064" max="13064" width="15.81640625" style="1" customWidth="1"/>
    <col min="13065" max="13065" width="15" style="1" customWidth="1"/>
    <col min="13066" max="13066" width="15.36328125" style="1" customWidth="1"/>
    <col min="13067" max="13067" width="15.26953125" style="1" customWidth="1"/>
    <col min="13068" max="13068" width="15.7265625" style="1" customWidth="1"/>
    <col min="13069" max="13069" width="13.26953125" style="1" customWidth="1"/>
    <col min="13070" max="13070" width="13" style="1" customWidth="1"/>
    <col min="13071" max="13071" width="20.36328125" style="1" customWidth="1"/>
    <col min="13072" max="13072" width="13.1796875" style="1" customWidth="1"/>
    <col min="13073" max="13073" width="17.81640625" style="1" customWidth="1"/>
    <col min="13074" max="13074" width="12.1796875" style="1" customWidth="1"/>
    <col min="13075" max="13075" width="12.36328125" style="1" customWidth="1"/>
    <col min="13076" max="13076" width="12.1796875" style="1" customWidth="1"/>
    <col min="13077" max="13077" width="16.36328125" style="1" customWidth="1"/>
    <col min="13078" max="13078" width="12.7265625" style="1" customWidth="1"/>
    <col min="13079" max="13079" width="14.26953125" style="1" customWidth="1"/>
    <col min="13080" max="13080" width="12" style="1" customWidth="1"/>
    <col min="13081" max="13083" width="9.26953125" style="1"/>
    <col min="13084" max="13084" width="10" style="1" bestFit="1" customWidth="1"/>
    <col min="13085" max="13086" width="9.26953125" style="1"/>
    <col min="13087" max="13087" width="12.54296875" style="1" customWidth="1"/>
    <col min="13088" max="13088" width="14.26953125" style="1" customWidth="1"/>
    <col min="13089" max="13089" width="14.36328125" style="1" customWidth="1"/>
    <col min="13090" max="13090" width="12.7265625" style="1" customWidth="1"/>
    <col min="13091" max="13091" width="10.7265625" style="1" customWidth="1"/>
    <col min="13092" max="13315" width="9.26953125" style="1"/>
    <col min="13316" max="13316" width="3.7265625" style="1" customWidth="1"/>
    <col min="13317" max="13317" width="36.26953125" style="1" customWidth="1"/>
    <col min="13318" max="13318" width="21.1796875" style="1" customWidth="1"/>
    <col min="13319" max="13319" width="15.26953125" style="1" customWidth="1"/>
    <col min="13320" max="13320" width="15.81640625" style="1" customWidth="1"/>
    <col min="13321" max="13321" width="15" style="1" customWidth="1"/>
    <col min="13322" max="13322" width="15.36328125" style="1" customWidth="1"/>
    <col min="13323" max="13323" width="15.26953125" style="1" customWidth="1"/>
    <col min="13324" max="13324" width="15.7265625" style="1" customWidth="1"/>
    <col min="13325" max="13325" width="13.26953125" style="1" customWidth="1"/>
    <col min="13326" max="13326" width="13" style="1" customWidth="1"/>
    <col min="13327" max="13327" width="20.36328125" style="1" customWidth="1"/>
    <col min="13328" max="13328" width="13.1796875" style="1" customWidth="1"/>
    <col min="13329" max="13329" width="17.81640625" style="1" customWidth="1"/>
    <col min="13330" max="13330" width="12.1796875" style="1" customWidth="1"/>
    <col min="13331" max="13331" width="12.36328125" style="1" customWidth="1"/>
    <col min="13332" max="13332" width="12.1796875" style="1" customWidth="1"/>
    <col min="13333" max="13333" width="16.36328125" style="1" customWidth="1"/>
    <col min="13334" max="13334" width="12.7265625" style="1" customWidth="1"/>
    <col min="13335" max="13335" width="14.26953125" style="1" customWidth="1"/>
    <col min="13336" max="13336" width="12" style="1" customWidth="1"/>
    <col min="13337" max="13339" width="9.26953125" style="1"/>
    <col min="13340" max="13340" width="10" style="1" bestFit="1" customWidth="1"/>
    <col min="13341" max="13342" width="9.26953125" style="1"/>
    <col min="13343" max="13343" width="12.54296875" style="1" customWidth="1"/>
    <col min="13344" max="13344" width="14.26953125" style="1" customWidth="1"/>
    <col min="13345" max="13345" width="14.36328125" style="1" customWidth="1"/>
    <col min="13346" max="13346" width="12.7265625" style="1" customWidth="1"/>
    <col min="13347" max="13347" width="10.7265625" style="1" customWidth="1"/>
    <col min="13348" max="13571" width="9.26953125" style="1"/>
    <col min="13572" max="13572" width="3.7265625" style="1" customWidth="1"/>
    <col min="13573" max="13573" width="36.26953125" style="1" customWidth="1"/>
    <col min="13574" max="13574" width="21.1796875" style="1" customWidth="1"/>
    <col min="13575" max="13575" width="15.26953125" style="1" customWidth="1"/>
    <col min="13576" max="13576" width="15.81640625" style="1" customWidth="1"/>
    <col min="13577" max="13577" width="15" style="1" customWidth="1"/>
    <col min="13578" max="13578" width="15.36328125" style="1" customWidth="1"/>
    <col min="13579" max="13579" width="15.26953125" style="1" customWidth="1"/>
    <col min="13580" max="13580" width="15.7265625" style="1" customWidth="1"/>
    <col min="13581" max="13581" width="13.26953125" style="1" customWidth="1"/>
    <col min="13582" max="13582" width="13" style="1" customWidth="1"/>
    <col min="13583" max="13583" width="20.36328125" style="1" customWidth="1"/>
    <col min="13584" max="13584" width="13.1796875" style="1" customWidth="1"/>
    <col min="13585" max="13585" width="17.81640625" style="1" customWidth="1"/>
    <col min="13586" max="13586" width="12.1796875" style="1" customWidth="1"/>
    <col min="13587" max="13587" width="12.36328125" style="1" customWidth="1"/>
    <col min="13588" max="13588" width="12.1796875" style="1" customWidth="1"/>
    <col min="13589" max="13589" width="16.36328125" style="1" customWidth="1"/>
    <col min="13590" max="13590" width="12.7265625" style="1" customWidth="1"/>
    <col min="13591" max="13591" width="14.26953125" style="1" customWidth="1"/>
    <col min="13592" max="13592" width="12" style="1" customWidth="1"/>
    <col min="13593" max="13595" width="9.26953125" style="1"/>
    <col min="13596" max="13596" width="10" style="1" bestFit="1" customWidth="1"/>
    <col min="13597" max="13598" width="9.26953125" style="1"/>
    <col min="13599" max="13599" width="12.54296875" style="1" customWidth="1"/>
    <col min="13600" max="13600" width="14.26953125" style="1" customWidth="1"/>
    <col min="13601" max="13601" width="14.36328125" style="1" customWidth="1"/>
    <col min="13602" max="13602" width="12.7265625" style="1" customWidth="1"/>
    <col min="13603" max="13603" width="10.7265625" style="1" customWidth="1"/>
    <col min="13604" max="13827" width="9.26953125" style="1"/>
    <col min="13828" max="13828" width="3.7265625" style="1" customWidth="1"/>
    <col min="13829" max="13829" width="36.26953125" style="1" customWidth="1"/>
    <col min="13830" max="13830" width="21.1796875" style="1" customWidth="1"/>
    <col min="13831" max="13831" width="15.26953125" style="1" customWidth="1"/>
    <col min="13832" max="13832" width="15.81640625" style="1" customWidth="1"/>
    <col min="13833" max="13833" width="15" style="1" customWidth="1"/>
    <col min="13834" max="13834" width="15.36328125" style="1" customWidth="1"/>
    <col min="13835" max="13835" width="15.26953125" style="1" customWidth="1"/>
    <col min="13836" max="13836" width="15.7265625" style="1" customWidth="1"/>
    <col min="13837" max="13837" width="13.26953125" style="1" customWidth="1"/>
    <col min="13838" max="13838" width="13" style="1" customWidth="1"/>
    <col min="13839" max="13839" width="20.36328125" style="1" customWidth="1"/>
    <col min="13840" max="13840" width="13.1796875" style="1" customWidth="1"/>
    <col min="13841" max="13841" width="17.81640625" style="1" customWidth="1"/>
    <col min="13842" max="13842" width="12.1796875" style="1" customWidth="1"/>
    <col min="13843" max="13843" width="12.36328125" style="1" customWidth="1"/>
    <col min="13844" max="13844" width="12.1796875" style="1" customWidth="1"/>
    <col min="13845" max="13845" width="16.36328125" style="1" customWidth="1"/>
    <col min="13846" max="13846" width="12.7265625" style="1" customWidth="1"/>
    <col min="13847" max="13847" width="14.26953125" style="1" customWidth="1"/>
    <col min="13848" max="13848" width="12" style="1" customWidth="1"/>
    <col min="13849" max="13851" width="9.26953125" style="1"/>
    <col min="13852" max="13852" width="10" style="1" bestFit="1" customWidth="1"/>
    <col min="13853" max="13854" width="9.26953125" style="1"/>
    <col min="13855" max="13855" width="12.54296875" style="1" customWidth="1"/>
    <col min="13856" max="13856" width="14.26953125" style="1" customWidth="1"/>
    <col min="13857" max="13857" width="14.36328125" style="1" customWidth="1"/>
    <col min="13858" max="13858" width="12.7265625" style="1" customWidth="1"/>
    <col min="13859" max="13859" width="10.7265625" style="1" customWidth="1"/>
    <col min="13860" max="14083" width="9.26953125" style="1"/>
    <col min="14084" max="14084" width="3.7265625" style="1" customWidth="1"/>
    <col min="14085" max="14085" width="36.26953125" style="1" customWidth="1"/>
    <col min="14086" max="14086" width="21.1796875" style="1" customWidth="1"/>
    <col min="14087" max="14087" width="15.26953125" style="1" customWidth="1"/>
    <col min="14088" max="14088" width="15.81640625" style="1" customWidth="1"/>
    <col min="14089" max="14089" width="15" style="1" customWidth="1"/>
    <col min="14090" max="14090" width="15.36328125" style="1" customWidth="1"/>
    <col min="14091" max="14091" width="15.26953125" style="1" customWidth="1"/>
    <col min="14092" max="14092" width="15.7265625" style="1" customWidth="1"/>
    <col min="14093" max="14093" width="13.26953125" style="1" customWidth="1"/>
    <col min="14094" max="14094" width="13" style="1" customWidth="1"/>
    <col min="14095" max="14095" width="20.36328125" style="1" customWidth="1"/>
    <col min="14096" max="14096" width="13.1796875" style="1" customWidth="1"/>
    <col min="14097" max="14097" width="17.81640625" style="1" customWidth="1"/>
    <col min="14098" max="14098" width="12.1796875" style="1" customWidth="1"/>
    <col min="14099" max="14099" width="12.36328125" style="1" customWidth="1"/>
    <col min="14100" max="14100" width="12.1796875" style="1" customWidth="1"/>
    <col min="14101" max="14101" width="16.36328125" style="1" customWidth="1"/>
    <col min="14102" max="14102" width="12.7265625" style="1" customWidth="1"/>
    <col min="14103" max="14103" width="14.26953125" style="1" customWidth="1"/>
    <col min="14104" max="14104" width="12" style="1" customWidth="1"/>
    <col min="14105" max="14107" width="9.26953125" style="1"/>
    <col min="14108" max="14108" width="10" style="1" bestFit="1" customWidth="1"/>
    <col min="14109" max="14110" width="9.26953125" style="1"/>
    <col min="14111" max="14111" width="12.54296875" style="1" customWidth="1"/>
    <col min="14112" max="14112" width="14.26953125" style="1" customWidth="1"/>
    <col min="14113" max="14113" width="14.36328125" style="1" customWidth="1"/>
    <col min="14114" max="14114" width="12.7265625" style="1" customWidth="1"/>
    <col min="14115" max="14115" width="10.7265625" style="1" customWidth="1"/>
    <col min="14116" max="14339" width="9.26953125" style="1"/>
    <col min="14340" max="14340" width="3.7265625" style="1" customWidth="1"/>
    <col min="14341" max="14341" width="36.26953125" style="1" customWidth="1"/>
    <col min="14342" max="14342" width="21.1796875" style="1" customWidth="1"/>
    <col min="14343" max="14343" width="15.26953125" style="1" customWidth="1"/>
    <col min="14344" max="14344" width="15.81640625" style="1" customWidth="1"/>
    <col min="14345" max="14345" width="15" style="1" customWidth="1"/>
    <col min="14346" max="14346" width="15.36328125" style="1" customWidth="1"/>
    <col min="14347" max="14347" width="15.26953125" style="1" customWidth="1"/>
    <col min="14348" max="14348" width="15.7265625" style="1" customWidth="1"/>
    <col min="14349" max="14349" width="13.26953125" style="1" customWidth="1"/>
    <col min="14350" max="14350" width="13" style="1" customWidth="1"/>
    <col min="14351" max="14351" width="20.36328125" style="1" customWidth="1"/>
    <col min="14352" max="14352" width="13.1796875" style="1" customWidth="1"/>
    <col min="14353" max="14353" width="17.81640625" style="1" customWidth="1"/>
    <col min="14354" max="14354" width="12.1796875" style="1" customWidth="1"/>
    <col min="14355" max="14355" width="12.36328125" style="1" customWidth="1"/>
    <col min="14356" max="14356" width="12.1796875" style="1" customWidth="1"/>
    <col min="14357" max="14357" width="16.36328125" style="1" customWidth="1"/>
    <col min="14358" max="14358" width="12.7265625" style="1" customWidth="1"/>
    <col min="14359" max="14359" width="14.26953125" style="1" customWidth="1"/>
    <col min="14360" max="14360" width="12" style="1" customWidth="1"/>
    <col min="14361" max="14363" width="9.26953125" style="1"/>
    <col min="14364" max="14364" width="10" style="1" bestFit="1" customWidth="1"/>
    <col min="14365" max="14366" width="9.26953125" style="1"/>
    <col min="14367" max="14367" width="12.54296875" style="1" customWidth="1"/>
    <col min="14368" max="14368" width="14.26953125" style="1" customWidth="1"/>
    <col min="14369" max="14369" width="14.36328125" style="1" customWidth="1"/>
    <col min="14370" max="14370" width="12.7265625" style="1" customWidth="1"/>
    <col min="14371" max="14371" width="10.7265625" style="1" customWidth="1"/>
    <col min="14372" max="14595" width="9.26953125" style="1"/>
    <col min="14596" max="14596" width="3.7265625" style="1" customWidth="1"/>
    <col min="14597" max="14597" width="36.26953125" style="1" customWidth="1"/>
    <col min="14598" max="14598" width="21.1796875" style="1" customWidth="1"/>
    <col min="14599" max="14599" width="15.26953125" style="1" customWidth="1"/>
    <col min="14600" max="14600" width="15.81640625" style="1" customWidth="1"/>
    <col min="14601" max="14601" width="15" style="1" customWidth="1"/>
    <col min="14602" max="14602" width="15.36328125" style="1" customWidth="1"/>
    <col min="14603" max="14603" width="15.26953125" style="1" customWidth="1"/>
    <col min="14604" max="14604" width="15.7265625" style="1" customWidth="1"/>
    <col min="14605" max="14605" width="13.26953125" style="1" customWidth="1"/>
    <col min="14606" max="14606" width="13" style="1" customWidth="1"/>
    <col min="14607" max="14607" width="20.36328125" style="1" customWidth="1"/>
    <col min="14608" max="14608" width="13.1796875" style="1" customWidth="1"/>
    <col min="14609" max="14609" width="17.81640625" style="1" customWidth="1"/>
    <col min="14610" max="14610" width="12.1796875" style="1" customWidth="1"/>
    <col min="14611" max="14611" width="12.36328125" style="1" customWidth="1"/>
    <col min="14612" max="14612" width="12.1796875" style="1" customWidth="1"/>
    <col min="14613" max="14613" width="16.36328125" style="1" customWidth="1"/>
    <col min="14614" max="14614" width="12.7265625" style="1" customWidth="1"/>
    <col min="14615" max="14615" width="14.26953125" style="1" customWidth="1"/>
    <col min="14616" max="14616" width="12" style="1" customWidth="1"/>
    <col min="14617" max="14619" width="9.26953125" style="1"/>
    <col min="14620" max="14620" width="10" style="1" bestFit="1" customWidth="1"/>
    <col min="14621" max="14622" width="9.26953125" style="1"/>
    <col min="14623" max="14623" width="12.54296875" style="1" customWidth="1"/>
    <col min="14624" max="14624" width="14.26953125" style="1" customWidth="1"/>
    <col min="14625" max="14625" width="14.36328125" style="1" customWidth="1"/>
    <col min="14626" max="14626" width="12.7265625" style="1" customWidth="1"/>
    <col min="14627" max="14627" width="10.7265625" style="1" customWidth="1"/>
    <col min="14628" max="14851" width="9.26953125" style="1"/>
    <col min="14852" max="14852" width="3.7265625" style="1" customWidth="1"/>
    <col min="14853" max="14853" width="36.26953125" style="1" customWidth="1"/>
    <col min="14854" max="14854" width="21.1796875" style="1" customWidth="1"/>
    <col min="14855" max="14855" width="15.26953125" style="1" customWidth="1"/>
    <col min="14856" max="14856" width="15.81640625" style="1" customWidth="1"/>
    <col min="14857" max="14857" width="15" style="1" customWidth="1"/>
    <col min="14858" max="14858" width="15.36328125" style="1" customWidth="1"/>
    <col min="14859" max="14859" width="15.26953125" style="1" customWidth="1"/>
    <col min="14860" max="14860" width="15.7265625" style="1" customWidth="1"/>
    <col min="14861" max="14861" width="13.26953125" style="1" customWidth="1"/>
    <col min="14862" max="14862" width="13" style="1" customWidth="1"/>
    <col min="14863" max="14863" width="20.36328125" style="1" customWidth="1"/>
    <col min="14864" max="14864" width="13.1796875" style="1" customWidth="1"/>
    <col min="14865" max="14865" width="17.81640625" style="1" customWidth="1"/>
    <col min="14866" max="14866" width="12.1796875" style="1" customWidth="1"/>
    <col min="14867" max="14867" width="12.36328125" style="1" customWidth="1"/>
    <col min="14868" max="14868" width="12.1796875" style="1" customWidth="1"/>
    <col min="14869" max="14869" width="16.36328125" style="1" customWidth="1"/>
    <col min="14870" max="14870" width="12.7265625" style="1" customWidth="1"/>
    <col min="14871" max="14871" width="14.26953125" style="1" customWidth="1"/>
    <col min="14872" max="14872" width="12" style="1" customWidth="1"/>
    <col min="14873" max="14875" width="9.26953125" style="1"/>
    <col min="14876" max="14876" width="10" style="1" bestFit="1" customWidth="1"/>
    <col min="14877" max="14878" width="9.26953125" style="1"/>
    <col min="14879" max="14879" width="12.54296875" style="1" customWidth="1"/>
    <col min="14880" max="14880" width="14.26953125" style="1" customWidth="1"/>
    <col min="14881" max="14881" width="14.36328125" style="1" customWidth="1"/>
    <col min="14882" max="14882" width="12.7265625" style="1" customWidth="1"/>
    <col min="14883" max="14883" width="10.7265625" style="1" customWidth="1"/>
    <col min="14884" max="15107" width="9.26953125" style="1"/>
    <col min="15108" max="15108" width="3.7265625" style="1" customWidth="1"/>
    <col min="15109" max="15109" width="36.26953125" style="1" customWidth="1"/>
    <col min="15110" max="15110" width="21.1796875" style="1" customWidth="1"/>
    <col min="15111" max="15111" width="15.26953125" style="1" customWidth="1"/>
    <col min="15112" max="15112" width="15.81640625" style="1" customWidth="1"/>
    <col min="15113" max="15113" width="15" style="1" customWidth="1"/>
    <col min="15114" max="15114" width="15.36328125" style="1" customWidth="1"/>
    <col min="15115" max="15115" width="15.26953125" style="1" customWidth="1"/>
    <col min="15116" max="15116" width="15.7265625" style="1" customWidth="1"/>
    <col min="15117" max="15117" width="13.26953125" style="1" customWidth="1"/>
    <col min="15118" max="15118" width="13" style="1" customWidth="1"/>
    <col min="15119" max="15119" width="20.36328125" style="1" customWidth="1"/>
    <col min="15120" max="15120" width="13.1796875" style="1" customWidth="1"/>
    <col min="15121" max="15121" width="17.81640625" style="1" customWidth="1"/>
    <col min="15122" max="15122" width="12.1796875" style="1" customWidth="1"/>
    <col min="15123" max="15123" width="12.36328125" style="1" customWidth="1"/>
    <col min="15124" max="15124" width="12.1796875" style="1" customWidth="1"/>
    <col min="15125" max="15125" width="16.36328125" style="1" customWidth="1"/>
    <col min="15126" max="15126" width="12.7265625" style="1" customWidth="1"/>
    <col min="15127" max="15127" width="14.26953125" style="1" customWidth="1"/>
    <col min="15128" max="15128" width="12" style="1" customWidth="1"/>
    <col min="15129" max="15131" width="9.26953125" style="1"/>
    <col min="15132" max="15132" width="10" style="1" bestFit="1" customWidth="1"/>
    <col min="15133" max="15134" width="9.26953125" style="1"/>
    <col min="15135" max="15135" width="12.54296875" style="1" customWidth="1"/>
    <col min="15136" max="15136" width="14.26953125" style="1" customWidth="1"/>
    <col min="15137" max="15137" width="14.36328125" style="1" customWidth="1"/>
    <col min="15138" max="15138" width="12.7265625" style="1" customWidth="1"/>
    <col min="15139" max="15139" width="10.7265625" style="1" customWidth="1"/>
    <col min="15140" max="15363" width="9.26953125" style="1"/>
    <col min="15364" max="15364" width="3.7265625" style="1" customWidth="1"/>
    <col min="15365" max="15365" width="36.26953125" style="1" customWidth="1"/>
    <col min="15366" max="15366" width="21.1796875" style="1" customWidth="1"/>
    <col min="15367" max="15367" width="15.26953125" style="1" customWidth="1"/>
    <col min="15368" max="15368" width="15.81640625" style="1" customWidth="1"/>
    <col min="15369" max="15369" width="15" style="1" customWidth="1"/>
    <col min="15370" max="15370" width="15.36328125" style="1" customWidth="1"/>
    <col min="15371" max="15371" width="15.26953125" style="1" customWidth="1"/>
    <col min="15372" max="15372" width="15.7265625" style="1" customWidth="1"/>
    <col min="15373" max="15373" width="13.26953125" style="1" customWidth="1"/>
    <col min="15374" max="15374" width="13" style="1" customWidth="1"/>
    <col min="15375" max="15375" width="20.36328125" style="1" customWidth="1"/>
    <col min="15376" max="15376" width="13.1796875" style="1" customWidth="1"/>
    <col min="15377" max="15377" width="17.81640625" style="1" customWidth="1"/>
    <col min="15378" max="15378" width="12.1796875" style="1" customWidth="1"/>
    <col min="15379" max="15379" width="12.36328125" style="1" customWidth="1"/>
    <col min="15380" max="15380" width="12.1796875" style="1" customWidth="1"/>
    <col min="15381" max="15381" width="16.36328125" style="1" customWidth="1"/>
    <col min="15382" max="15382" width="12.7265625" style="1" customWidth="1"/>
    <col min="15383" max="15383" width="14.26953125" style="1" customWidth="1"/>
    <col min="15384" max="15384" width="12" style="1" customWidth="1"/>
    <col min="15385" max="15387" width="9.26953125" style="1"/>
    <col min="15388" max="15388" width="10" style="1" bestFit="1" customWidth="1"/>
    <col min="15389" max="15390" width="9.26953125" style="1"/>
    <col min="15391" max="15391" width="12.54296875" style="1" customWidth="1"/>
    <col min="15392" max="15392" width="14.26953125" style="1" customWidth="1"/>
    <col min="15393" max="15393" width="14.36328125" style="1" customWidth="1"/>
    <col min="15394" max="15394" width="12.7265625" style="1" customWidth="1"/>
    <col min="15395" max="15395" width="10.7265625" style="1" customWidth="1"/>
    <col min="15396" max="15619" width="9.26953125" style="1"/>
    <col min="15620" max="15620" width="3.7265625" style="1" customWidth="1"/>
    <col min="15621" max="15621" width="36.26953125" style="1" customWidth="1"/>
    <col min="15622" max="15622" width="21.1796875" style="1" customWidth="1"/>
    <col min="15623" max="15623" width="15.26953125" style="1" customWidth="1"/>
    <col min="15624" max="15624" width="15.81640625" style="1" customWidth="1"/>
    <col min="15625" max="15625" width="15" style="1" customWidth="1"/>
    <col min="15626" max="15626" width="15.36328125" style="1" customWidth="1"/>
    <col min="15627" max="15627" width="15.26953125" style="1" customWidth="1"/>
    <col min="15628" max="15628" width="15.7265625" style="1" customWidth="1"/>
    <col min="15629" max="15629" width="13.26953125" style="1" customWidth="1"/>
    <col min="15630" max="15630" width="13" style="1" customWidth="1"/>
    <col min="15631" max="15631" width="20.36328125" style="1" customWidth="1"/>
    <col min="15632" max="15632" width="13.1796875" style="1" customWidth="1"/>
    <col min="15633" max="15633" width="17.81640625" style="1" customWidth="1"/>
    <col min="15634" max="15634" width="12.1796875" style="1" customWidth="1"/>
    <col min="15635" max="15635" width="12.36328125" style="1" customWidth="1"/>
    <col min="15636" max="15636" width="12.1796875" style="1" customWidth="1"/>
    <col min="15637" max="15637" width="16.36328125" style="1" customWidth="1"/>
    <col min="15638" max="15638" width="12.7265625" style="1" customWidth="1"/>
    <col min="15639" max="15639" width="14.26953125" style="1" customWidth="1"/>
    <col min="15640" max="15640" width="12" style="1" customWidth="1"/>
    <col min="15641" max="15643" width="9.26953125" style="1"/>
    <col min="15644" max="15644" width="10" style="1" bestFit="1" customWidth="1"/>
    <col min="15645" max="15646" width="9.26953125" style="1"/>
    <col min="15647" max="15647" width="12.54296875" style="1" customWidth="1"/>
    <col min="15648" max="15648" width="14.26953125" style="1" customWidth="1"/>
    <col min="15649" max="15649" width="14.36328125" style="1" customWidth="1"/>
    <col min="15650" max="15650" width="12.7265625" style="1" customWidth="1"/>
    <col min="15651" max="15651" width="10.7265625" style="1" customWidth="1"/>
    <col min="15652" max="15875" width="9.26953125" style="1"/>
    <col min="15876" max="15876" width="3.7265625" style="1" customWidth="1"/>
    <col min="15877" max="15877" width="36.26953125" style="1" customWidth="1"/>
    <col min="15878" max="15878" width="21.1796875" style="1" customWidth="1"/>
    <col min="15879" max="15879" width="15.26953125" style="1" customWidth="1"/>
    <col min="15880" max="15880" width="15.81640625" style="1" customWidth="1"/>
    <col min="15881" max="15881" width="15" style="1" customWidth="1"/>
    <col min="15882" max="15882" width="15.36328125" style="1" customWidth="1"/>
    <col min="15883" max="15883" width="15.26953125" style="1" customWidth="1"/>
    <col min="15884" max="15884" width="15.7265625" style="1" customWidth="1"/>
    <col min="15885" max="15885" width="13.26953125" style="1" customWidth="1"/>
    <col min="15886" max="15886" width="13" style="1" customWidth="1"/>
    <col min="15887" max="15887" width="20.36328125" style="1" customWidth="1"/>
    <col min="15888" max="15888" width="13.1796875" style="1" customWidth="1"/>
    <col min="15889" max="15889" width="17.81640625" style="1" customWidth="1"/>
    <col min="15890" max="15890" width="12.1796875" style="1" customWidth="1"/>
    <col min="15891" max="15891" width="12.36328125" style="1" customWidth="1"/>
    <col min="15892" max="15892" width="12.1796875" style="1" customWidth="1"/>
    <col min="15893" max="15893" width="16.36328125" style="1" customWidth="1"/>
    <col min="15894" max="15894" width="12.7265625" style="1" customWidth="1"/>
    <col min="15895" max="15895" width="14.26953125" style="1" customWidth="1"/>
    <col min="15896" max="15896" width="12" style="1" customWidth="1"/>
    <col min="15897" max="15899" width="9.26953125" style="1"/>
    <col min="15900" max="15900" width="10" style="1" bestFit="1" customWidth="1"/>
    <col min="15901" max="15902" width="9.26953125" style="1"/>
    <col min="15903" max="15903" width="12.54296875" style="1" customWidth="1"/>
    <col min="15904" max="15904" width="14.26953125" style="1" customWidth="1"/>
    <col min="15905" max="15905" width="14.36328125" style="1" customWidth="1"/>
    <col min="15906" max="15906" width="12.7265625" style="1" customWidth="1"/>
    <col min="15907" max="15907" width="10.7265625" style="1" customWidth="1"/>
    <col min="15908" max="16131" width="9.26953125" style="1"/>
    <col min="16132" max="16132" width="3.7265625" style="1" customWidth="1"/>
    <col min="16133" max="16133" width="36.26953125" style="1" customWidth="1"/>
    <col min="16134" max="16134" width="21.1796875" style="1" customWidth="1"/>
    <col min="16135" max="16135" width="15.26953125" style="1" customWidth="1"/>
    <col min="16136" max="16136" width="15.81640625" style="1" customWidth="1"/>
    <col min="16137" max="16137" width="15" style="1" customWidth="1"/>
    <col min="16138" max="16138" width="15.36328125" style="1" customWidth="1"/>
    <col min="16139" max="16139" width="15.26953125" style="1" customWidth="1"/>
    <col min="16140" max="16140" width="15.7265625" style="1" customWidth="1"/>
    <col min="16141" max="16141" width="13.26953125" style="1" customWidth="1"/>
    <col min="16142" max="16142" width="13" style="1" customWidth="1"/>
    <col min="16143" max="16143" width="20.36328125" style="1" customWidth="1"/>
    <col min="16144" max="16144" width="13.1796875" style="1" customWidth="1"/>
    <col min="16145" max="16145" width="17.81640625" style="1" customWidth="1"/>
    <col min="16146" max="16146" width="12.1796875" style="1" customWidth="1"/>
    <col min="16147" max="16147" width="12.36328125" style="1" customWidth="1"/>
    <col min="16148" max="16148" width="12.1796875" style="1" customWidth="1"/>
    <col min="16149" max="16149" width="16.36328125" style="1" customWidth="1"/>
    <col min="16150" max="16150" width="12.7265625" style="1" customWidth="1"/>
    <col min="16151" max="16151" width="14.26953125" style="1" customWidth="1"/>
    <col min="16152" max="16152" width="12" style="1" customWidth="1"/>
    <col min="16153" max="16155" width="9.26953125" style="1"/>
    <col min="16156" max="16156" width="10" style="1" bestFit="1" customWidth="1"/>
    <col min="16157" max="16158" width="9.26953125" style="1"/>
    <col min="16159" max="16159" width="12.54296875" style="1" customWidth="1"/>
    <col min="16160" max="16160" width="14.26953125" style="1" customWidth="1"/>
    <col min="16161" max="16161" width="14.36328125" style="1" customWidth="1"/>
    <col min="16162" max="16162" width="12.7265625" style="1" customWidth="1"/>
    <col min="16163" max="16163" width="10.7265625" style="1" customWidth="1"/>
    <col min="16164" max="16384" width="9.26953125" style="1"/>
  </cols>
  <sheetData>
    <row r="1" spans="1:39" ht="24.75" customHeight="1" x14ac:dyDescent="0.25">
      <c r="A1" s="41" t="s">
        <v>131</v>
      </c>
      <c r="B1" s="42"/>
      <c r="C1" s="42"/>
      <c r="D1" s="42"/>
      <c r="E1" s="42" t="s">
        <v>0</v>
      </c>
      <c r="F1" s="42"/>
      <c r="G1" s="42"/>
      <c r="H1" s="42"/>
      <c r="I1" s="42"/>
      <c r="J1" s="42"/>
      <c r="K1" s="42"/>
      <c r="L1" s="42"/>
      <c r="M1" s="42"/>
      <c r="N1" s="42"/>
    </row>
    <row r="2" spans="1:39" ht="117.5" customHeight="1" x14ac:dyDescent="0.3">
      <c r="A2" s="3" t="s">
        <v>126</v>
      </c>
      <c r="B2" s="49" t="s">
        <v>127</v>
      </c>
      <c r="C2" s="3" t="s">
        <v>1</v>
      </c>
      <c r="D2" s="3" t="s">
        <v>2</v>
      </c>
      <c r="E2" s="3" t="s">
        <v>3</v>
      </c>
      <c r="F2" s="3" t="s">
        <v>128</v>
      </c>
      <c r="G2" s="3" t="s">
        <v>4</v>
      </c>
      <c r="H2" s="38" t="s">
        <v>5</v>
      </c>
      <c r="I2" s="3" t="s">
        <v>6</v>
      </c>
      <c r="J2" s="4" t="s">
        <v>7</v>
      </c>
      <c r="K2" s="5" t="s">
        <v>8</v>
      </c>
      <c r="L2" s="5" t="s">
        <v>9</v>
      </c>
      <c r="M2" s="6" t="s">
        <v>10</v>
      </c>
      <c r="N2" s="7">
        <v>0.4</v>
      </c>
      <c r="O2" s="6" t="s">
        <v>11</v>
      </c>
      <c r="P2" s="7">
        <v>0.1</v>
      </c>
      <c r="Q2" s="6" t="s">
        <v>12</v>
      </c>
      <c r="R2" s="8">
        <v>0.05</v>
      </c>
      <c r="S2" s="6" t="s">
        <v>13</v>
      </c>
      <c r="T2" s="7">
        <v>0.05</v>
      </c>
      <c r="U2" s="6" t="s">
        <v>14</v>
      </c>
      <c r="V2" s="7">
        <v>0.15</v>
      </c>
      <c r="W2" s="6" t="s">
        <v>15</v>
      </c>
      <c r="X2" s="7">
        <v>0.1</v>
      </c>
      <c r="Y2" s="6" t="s">
        <v>16</v>
      </c>
      <c r="Z2" s="7">
        <v>0.05</v>
      </c>
      <c r="AA2" s="6" t="s">
        <v>17</v>
      </c>
      <c r="AB2" s="7">
        <v>0.05</v>
      </c>
      <c r="AC2" s="6" t="s">
        <v>18</v>
      </c>
      <c r="AD2" s="50">
        <v>0.05</v>
      </c>
      <c r="AE2" s="9">
        <v>1.0000000000000002</v>
      </c>
      <c r="AF2" s="10" t="s">
        <v>129</v>
      </c>
      <c r="AG2" s="6" t="s">
        <v>19</v>
      </c>
      <c r="AM2" s="1" t="s">
        <v>130</v>
      </c>
    </row>
    <row r="3" spans="1:39" x14ac:dyDescent="0.25">
      <c r="A3" s="43" t="s">
        <v>69</v>
      </c>
      <c r="B3" s="44">
        <v>45292</v>
      </c>
      <c r="C3" s="37">
        <v>13</v>
      </c>
      <c r="D3" s="37" t="s">
        <v>133</v>
      </c>
      <c r="E3" s="37" t="s">
        <v>134</v>
      </c>
      <c r="F3" s="37" t="s">
        <v>135</v>
      </c>
      <c r="G3" s="11" t="s">
        <v>136</v>
      </c>
      <c r="H3" s="12">
        <v>435.4</v>
      </c>
      <c r="I3" s="13">
        <v>0</v>
      </c>
      <c r="J3" s="14">
        <v>10.247999999999999</v>
      </c>
      <c r="K3" s="15">
        <v>8.1983999999999995</v>
      </c>
      <c r="L3" s="15">
        <v>2.0495999999999999</v>
      </c>
      <c r="M3" s="16" t="s">
        <v>20</v>
      </c>
      <c r="N3" s="11">
        <v>3.2793600000000001</v>
      </c>
      <c r="O3" s="16" t="s">
        <v>21</v>
      </c>
      <c r="P3" s="11">
        <v>0.81984000000000001</v>
      </c>
      <c r="Q3" s="16" t="s">
        <v>21</v>
      </c>
      <c r="R3" s="11">
        <v>0.40992000000000001</v>
      </c>
      <c r="S3" s="16" t="s">
        <v>20</v>
      </c>
      <c r="T3" s="11">
        <v>0.40992000000000001</v>
      </c>
      <c r="U3" s="16" t="s">
        <v>21</v>
      </c>
      <c r="V3" s="11">
        <v>1.22976</v>
      </c>
      <c r="W3" s="16" t="s">
        <v>22</v>
      </c>
      <c r="X3" s="11">
        <v>0.81984000000000001</v>
      </c>
      <c r="Y3" s="16" t="s">
        <v>23</v>
      </c>
      <c r="Z3" s="11">
        <v>0.40992000000000001</v>
      </c>
      <c r="AA3" s="17" t="s">
        <v>21</v>
      </c>
      <c r="AB3" s="11">
        <v>0.40992000000000001</v>
      </c>
      <c r="AC3" s="18"/>
      <c r="AD3" s="11">
        <v>0.40992000000000001</v>
      </c>
      <c r="AE3" s="19">
        <v>7.7884799999999998</v>
      </c>
      <c r="AF3" s="20">
        <v>0.40992000000000001</v>
      </c>
      <c r="AG3" s="20">
        <v>2.0495999999999999</v>
      </c>
      <c r="AH3" s="20">
        <v>8.1983999999999995</v>
      </c>
      <c r="AI3" s="20">
        <v>0</v>
      </c>
    </row>
    <row r="4" spans="1:39" x14ac:dyDescent="0.25">
      <c r="A4" s="43" t="s">
        <v>70</v>
      </c>
      <c r="B4" s="43" t="s">
        <v>77</v>
      </c>
      <c r="C4" s="37">
        <v>15</v>
      </c>
      <c r="D4" s="37" t="s">
        <v>133</v>
      </c>
      <c r="E4" s="37" t="s">
        <v>137</v>
      </c>
      <c r="F4" s="37" t="s">
        <v>138</v>
      </c>
      <c r="G4" s="11" t="s">
        <v>139</v>
      </c>
      <c r="H4" s="12">
        <v>4708.66</v>
      </c>
      <c r="I4" s="13">
        <v>0</v>
      </c>
      <c r="J4" s="14">
        <v>0</v>
      </c>
      <c r="K4" s="15">
        <v>0</v>
      </c>
      <c r="L4" s="15">
        <v>0</v>
      </c>
      <c r="M4" s="16" t="s">
        <v>20</v>
      </c>
      <c r="N4" s="11">
        <v>0</v>
      </c>
      <c r="O4" s="16" t="s">
        <v>21</v>
      </c>
      <c r="P4" s="11">
        <v>0</v>
      </c>
      <c r="Q4" s="16" t="s">
        <v>20</v>
      </c>
      <c r="R4" s="11">
        <v>0</v>
      </c>
      <c r="S4" s="16" t="s">
        <v>20</v>
      </c>
      <c r="T4" s="11">
        <v>0</v>
      </c>
      <c r="U4" s="16" t="s">
        <v>20</v>
      </c>
      <c r="V4" s="11">
        <v>0</v>
      </c>
      <c r="W4" s="18"/>
      <c r="X4" s="11">
        <v>0</v>
      </c>
      <c r="Y4" s="16" t="s">
        <v>23</v>
      </c>
      <c r="Z4" s="11">
        <v>0</v>
      </c>
      <c r="AA4" s="16"/>
      <c r="AB4" s="11">
        <v>0</v>
      </c>
      <c r="AC4" s="18"/>
      <c r="AD4" s="11">
        <v>0</v>
      </c>
      <c r="AE4" s="19">
        <v>0</v>
      </c>
      <c r="AF4" s="20">
        <v>0</v>
      </c>
      <c r="AG4" s="20">
        <v>0</v>
      </c>
    </row>
    <row r="5" spans="1:39" x14ac:dyDescent="0.25">
      <c r="A5" s="43" t="s">
        <v>71</v>
      </c>
      <c r="B5" s="44">
        <v>45292</v>
      </c>
      <c r="C5" s="37">
        <v>16</v>
      </c>
      <c r="D5" s="37" t="s">
        <v>133</v>
      </c>
      <c r="E5" s="37" t="s">
        <v>140</v>
      </c>
      <c r="F5" s="37" t="s">
        <v>141</v>
      </c>
      <c r="G5" s="11" t="s">
        <v>142</v>
      </c>
      <c r="H5" s="12">
        <v>1030</v>
      </c>
      <c r="I5" s="13">
        <v>0</v>
      </c>
      <c r="J5" s="14">
        <v>17</v>
      </c>
      <c r="K5" s="15">
        <v>13.600000000000001</v>
      </c>
      <c r="L5" s="15">
        <v>3.4000000000000004</v>
      </c>
      <c r="M5" s="16" t="s">
        <v>20</v>
      </c>
      <c r="N5" s="11">
        <v>5.4400000000000013</v>
      </c>
      <c r="O5" s="16" t="s">
        <v>21</v>
      </c>
      <c r="P5" s="11">
        <v>1.3600000000000003</v>
      </c>
      <c r="Q5" s="16" t="s">
        <v>20</v>
      </c>
      <c r="R5" s="11">
        <v>0.68000000000000016</v>
      </c>
      <c r="S5" s="16" t="s">
        <v>24</v>
      </c>
      <c r="T5" s="11">
        <v>0.68000000000000016</v>
      </c>
      <c r="U5" s="16" t="s">
        <v>20</v>
      </c>
      <c r="V5" s="11">
        <v>2.04</v>
      </c>
      <c r="W5" s="16" t="s">
        <v>22</v>
      </c>
      <c r="X5" s="11">
        <v>1.3600000000000003</v>
      </c>
      <c r="Y5" s="16" t="s">
        <v>23</v>
      </c>
      <c r="Z5" s="11">
        <v>0.68000000000000016</v>
      </c>
      <c r="AA5" s="16" t="s">
        <v>24</v>
      </c>
      <c r="AB5" s="11">
        <v>0.68000000000000016</v>
      </c>
      <c r="AC5" s="18"/>
      <c r="AD5" s="11">
        <v>0.68000000000000016</v>
      </c>
      <c r="AE5" s="19">
        <v>12.920000000000002</v>
      </c>
      <c r="AF5" s="20">
        <v>0.68000000000000016</v>
      </c>
      <c r="AG5" s="20">
        <v>3.4000000000000004</v>
      </c>
      <c r="AH5" s="20">
        <v>13.600000000000001</v>
      </c>
      <c r="AI5" s="20">
        <v>0</v>
      </c>
    </row>
    <row r="6" spans="1:39" x14ac:dyDescent="0.25">
      <c r="A6" s="43" t="s">
        <v>72</v>
      </c>
      <c r="B6" s="44">
        <v>45383</v>
      </c>
      <c r="C6" s="37">
        <v>36</v>
      </c>
      <c r="D6" s="37" t="s">
        <v>133</v>
      </c>
      <c r="E6" s="37" t="s">
        <v>143</v>
      </c>
      <c r="F6" s="37" t="s">
        <v>144</v>
      </c>
      <c r="G6" s="11" t="s">
        <v>145</v>
      </c>
      <c r="H6" s="12">
        <v>254</v>
      </c>
      <c r="I6" s="13">
        <v>0</v>
      </c>
      <c r="J6" s="14">
        <v>5.08</v>
      </c>
      <c r="K6" s="15">
        <v>4.0640000000000001</v>
      </c>
      <c r="L6" s="15">
        <v>1.016</v>
      </c>
      <c r="M6" s="16" t="s">
        <v>20</v>
      </c>
      <c r="N6" s="11">
        <v>1.6256000000000002</v>
      </c>
      <c r="O6" s="16" t="s">
        <v>21</v>
      </c>
      <c r="P6" s="11">
        <v>0.40640000000000004</v>
      </c>
      <c r="Q6" s="16" t="s">
        <v>24</v>
      </c>
      <c r="R6" s="11">
        <v>0.20320000000000002</v>
      </c>
      <c r="S6" s="16" t="s">
        <v>24</v>
      </c>
      <c r="T6" s="11">
        <v>0.20320000000000002</v>
      </c>
      <c r="U6" s="16" t="s">
        <v>20</v>
      </c>
      <c r="V6" s="11">
        <v>0.60960000000000003</v>
      </c>
      <c r="W6" s="16" t="s">
        <v>24</v>
      </c>
      <c r="X6" s="11">
        <v>0.40640000000000004</v>
      </c>
      <c r="Y6" s="16" t="s">
        <v>23</v>
      </c>
      <c r="Z6" s="11">
        <v>0.20320000000000002</v>
      </c>
      <c r="AA6" s="16" t="s">
        <v>21</v>
      </c>
      <c r="AB6" s="11">
        <v>0.20320000000000002</v>
      </c>
      <c r="AC6" s="16" t="s">
        <v>24</v>
      </c>
      <c r="AD6" s="11">
        <v>0.20320000000000002</v>
      </c>
      <c r="AE6" s="19">
        <v>4.0640000000000001</v>
      </c>
      <c r="AF6" s="20"/>
      <c r="AG6" s="20">
        <v>1.016</v>
      </c>
      <c r="AH6" s="20">
        <v>4.0640000000000001</v>
      </c>
      <c r="AI6" s="20">
        <v>0</v>
      </c>
    </row>
    <row r="7" spans="1:39" x14ac:dyDescent="0.25">
      <c r="A7" s="43" t="s">
        <v>73</v>
      </c>
      <c r="B7" s="43" t="s">
        <v>74</v>
      </c>
      <c r="C7" s="37">
        <v>53</v>
      </c>
      <c r="D7" s="37" t="s">
        <v>133</v>
      </c>
      <c r="E7" s="37" t="s">
        <v>146</v>
      </c>
      <c r="F7" s="37" t="s">
        <v>147</v>
      </c>
      <c r="G7" s="11" t="s">
        <v>148</v>
      </c>
      <c r="H7" s="12">
        <v>30225.55</v>
      </c>
      <c r="I7" s="13" t="s">
        <v>149</v>
      </c>
      <c r="J7" s="14">
        <v>604.51</v>
      </c>
      <c r="K7" s="15">
        <v>483.608</v>
      </c>
      <c r="L7" s="15">
        <v>120.902</v>
      </c>
      <c r="M7" s="16" t="s">
        <v>20</v>
      </c>
      <c r="N7" s="11">
        <v>193.44320000000002</v>
      </c>
      <c r="O7" s="16" t="s">
        <v>21</v>
      </c>
      <c r="P7" s="11">
        <v>48.360800000000005</v>
      </c>
      <c r="Q7" s="16" t="s">
        <v>20</v>
      </c>
      <c r="R7" s="11">
        <v>24.180400000000002</v>
      </c>
      <c r="S7" s="16" t="s">
        <v>20</v>
      </c>
      <c r="T7" s="11">
        <v>24.180400000000002</v>
      </c>
      <c r="U7" s="16" t="s">
        <v>24</v>
      </c>
      <c r="V7" s="11">
        <v>72.541200000000003</v>
      </c>
      <c r="W7" s="16" t="s">
        <v>22</v>
      </c>
      <c r="X7" s="11">
        <v>48.360800000000005</v>
      </c>
      <c r="Y7" s="16" t="s">
        <v>23</v>
      </c>
      <c r="Z7" s="11">
        <v>24.180400000000002</v>
      </c>
      <c r="AA7" s="16" t="s">
        <v>21</v>
      </c>
      <c r="AB7" s="11">
        <v>24.180400000000002</v>
      </c>
      <c r="AC7" s="18"/>
      <c r="AD7" s="11">
        <v>24.180400000000002</v>
      </c>
      <c r="AE7" s="19">
        <v>459.42760000000004</v>
      </c>
      <c r="AF7" s="20">
        <v>24.180400000000002</v>
      </c>
      <c r="AG7" s="20">
        <v>120.902</v>
      </c>
      <c r="AH7" s="20">
        <v>483.608</v>
      </c>
      <c r="AI7" s="20">
        <v>0</v>
      </c>
    </row>
    <row r="8" spans="1:39" x14ac:dyDescent="0.25">
      <c r="A8" s="43" t="s">
        <v>73</v>
      </c>
      <c r="B8" s="43" t="s">
        <v>75</v>
      </c>
      <c r="C8" s="37">
        <v>132</v>
      </c>
      <c r="D8" s="37" t="s">
        <v>133</v>
      </c>
      <c r="E8" s="37" t="s">
        <v>146</v>
      </c>
      <c r="F8" s="37" t="s">
        <v>147</v>
      </c>
      <c r="G8" s="11" t="s">
        <v>150</v>
      </c>
      <c r="H8" s="12">
        <v>26235</v>
      </c>
      <c r="I8" s="13" t="s">
        <v>151</v>
      </c>
      <c r="J8" s="14">
        <v>524.70000000000005</v>
      </c>
      <c r="K8" s="15">
        <v>419.76000000000005</v>
      </c>
      <c r="L8" s="15">
        <v>104.94000000000001</v>
      </c>
      <c r="M8" s="16" t="s">
        <v>20</v>
      </c>
      <c r="N8" s="11">
        <v>167.90400000000002</v>
      </c>
      <c r="O8" s="16" t="s">
        <v>21</v>
      </c>
      <c r="P8" s="11">
        <v>41.976000000000006</v>
      </c>
      <c r="Q8" s="16" t="s">
        <v>21</v>
      </c>
      <c r="R8" s="11">
        <v>20.988000000000003</v>
      </c>
      <c r="S8" s="16" t="s">
        <v>21</v>
      </c>
      <c r="T8" s="11">
        <v>20.988000000000003</v>
      </c>
      <c r="U8" s="16" t="s">
        <v>24</v>
      </c>
      <c r="V8" s="11">
        <v>62.964000000000006</v>
      </c>
      <c r="W8" s="16" t="s">
        <v>22</v>
      </c>
      <c r="X8" s="11">
        <v>41.976000000000006</v>
      </c>
      <c r="Y8" s="16" t="s">
        <v>23</v>
      </c>
      <c r="Z8" s="11">
        <v>20.988000000000003</v>
      </c>
      <c r="AA8" s="16" t="s">
        <v>21</v>
      </c>
      <c r="AB8" s="11">
        <v>20.988000000000003</v>
      </c>
      <c r="AC8" s="18"/>
      <c r="AD8" s="11">
        <v>20.988000000000003</v>
      </c>
      <c r="AE8" s="19">
        <v>398.77200000000005</v>
      </c>
      <c r="AF8" s="20">
        <v>20.988000000000003</v>
      </c>
      <c r="AG8" s="20">
        <v>104.94000000000001</v>
      </c>
      <c r="AH8" s="20">
        <v>419.76000000000005</v>
      </c>
      <c r="AI8" s="20">
        <v>0</v>
      </c>
    </row>
    <row r="9" spans="1:39" x14ac:dyDescent="0.25">
      <c r="A9" s="43" t="s">
        <v>76</v>
      </c>
      <c r="B9" s="43">
        <v>2024</v>
      </c>
      <c r="C9" s="37">
        <v>156</v>
      </c>
      <c r="D9" s="37" t="s">
        <v>133</v>
      </c>
      <c r="E9" s="37" t="s">
        <v>152</v>
      </c>
      <c r="F9" s="37" t="s">
        <v>153</v>
      </c>
      <c r="G9" s="11" t="s">
        <v>154</v>
      </c>
      <c r="H9" s="12">
        <v>3500</v>
      </c>
      <c r="I9" s="13">
        <v>0</v>
      </c>
      <c r="J9" s="14">
        <v>70</v>
      </c>
      <c r="K9" s="15">
        <v>56</v>
      </c>
      <c r="L9" s="15">
        <v>14</v>
      </c>
      <c r="M9" s="16" t="s">
        <v>20</v>
      </c>
      <c r="N9" s="11">
        <v>22.400000000000002</v>
      </c>
      <c r="O9" s="16" t="s">
        <v>21</v>
      </c>
      <c r="P9" s="11">
        <v>5.6000000000000005</v>
      </c>
      <c r="Q9" s="16" t="s">
        <v>20</v>
      </c>
      <c r="R9" s="11">
        <v>2.8000000000000003</v>
      </c>
      <c r="S9" s="16" t="s">
        <v>20</v>
      </c>
      <c r="T9" s="11">
        <v>2.8000000000000003</v>
      </c>
      <c r="U9" s="16" t="s">
        <v>20</v>
      </c>
      <c r="V9" s="11">
        <v>8.4</v>
      </c>
      <c r="W9" s="18"/>
      <c r="X9" s="11">
        <v>5.6000000000000005</v>
      </c>
      <c r="Y9" s="16" t="s">
        <v>23</v>
      </c>
      <c r="Z9" s="11">
        <v>2.8000000000000003</v>
      </c>
      <c r="AA9" s="16" t="s">
        <v>21</v>
      </c>
      <c r="AB9" s="11">
        <v>2.8000000000000003</v>
      </c>
      <c r="AC9" s="18"/>
      <c r="AD9" s="11">
        <v>2.8000000000000003</v>
      </c>
      <c r="AE9" s="19">
        <v>47.6</v>
      </c>
      <c r="AF9" s="20">
        <v>8.4</v>
      </c>
      <c r="AG9" s="20">
        <v>14</v>
      </c>
      <c r="AH9" s="20">
        <v>56</v>
      </c>
      <c r="AI9" s="20">
        <v>0</v>
      </c>
    </row>
    <row r="10" spans="1:39" x14ac:dyDescent="0.25">
      <c r="A10" s="43" t="s">
        <v>70</v>
      </c>
      <c r="B10" s="43" t="s">
        <v>78</v>
      </c>
      <c r="C10" s="37">
        <v>172</v>
      </c>
      <c r="D10" s="37" t="s">
        <v>133</v>
      </c>
      <c r="E10" s="37" t="s">
        <v>137</v>
      </c>
      <c r="F10" s="37" t="s">
        <v>155</v>
      </c>
      <c r="G10" s="11" t="s">
        <v>156</v>
      </c>
      <c r="H10" s="12">
        <v>59554.8</v>
      </c>
      <c r="I10" s="13" t="s">
        <v>157</v>
      </c>
      <c r="J10" s="14">
        <v>1391.1</v>
      </c>
      <c r="K10" s="15">
        <v>1112.8799999999999</v>
      </c>
      <c r="L10" s="15">
        <v>278.21999999999997</v>
      </c>
      <c r="M10" s="16" t="s">
        <v>20</v>
      </c>
      <c r="N10" s="11">
        <v>445.15199999999999</v>
      </c>
      <c r="O10" s="16" t="s">
        <v>21</v>
      </c>
      <c r="P10" s="11">
        <v>111.288</v>
      </c>
      <c r="Q10" s="16" t="s">
        <v>24</v>
      </c>
      <c r="R10" s="11">
        <v>55.643999999999998</v>
      </c>
      <c r="S10" s="16" t="s">
        <v>20</v>
      </c>
      <c r="T10" s="11">
        <v>55.643999999999998</v>
      </c>
      <c r="U10" s="16" t="s">
        <v>20</v>
      </c>
      <c r="V10" s="11">
        <v>166.93199999999999</v>
      </c>
      <c r="W10" s="16" t="s">
        <v>22</v>
      </c>
      <c r="X10" s="11">
        <v>111.288</v>
      </c>
      <c r="Y10" s="16" t="s">
        <v>23</v>
      </c>
      <c r="Z10" s="11">
        <v>55.643999999999998</v>
      </c>
      <c r="AA10" s="16" t="s">
        <v>20</v>
      </c>
      <c r="AB10" s="11">
        <v>55.643999999999998</v>
      </c>
      <c r="AC10" s="18"/>
      <c r="AD10" s="11">
        <v>55.643999999999998</v>
      </c>
      <c r="AE10" s="19">
        <v>1057.2359999999999</v>
      </c>
      <c r="AF10" s="20">
        <v>55.643999999999998</v>
      </c>
      <c r="AG10" s="20">
        <v>278.21999999999997</v>
      </c>
      <c r="AH10" s="20">
        <v>1112.8799999999999</v>
      </c>
      <c r="AI10" s="20">
        <v>0</v>
      </c>
    </row>
    <row r="11" spans="1:39" x14ac:dyDescent="0.25">
      <c r="A11" s="43" t="s">
        <v>79</v>
      </c>
      <c r="B11" s="44">
        <v>45444</v>
      </c>
      <c r="C11" s="37">
        <v>177</v>
      </c>
      <c r="D11" s="37" t="s">
        <v>133</v>
      </c>
      <c r="E11" s="37" t="s">
        <v>143</v>
      </c>
      <c r="F11" s="37" t="s">
        <v>158</v>
      </c>
      <c r="G11" s="11" t="s">
        <v>159</v>
      </c>
      <c r="H11" s="12">
        <v>395</v>
      </c>
      <c r="I11" s="13">
        <v>0</v>
      </c>
      <c r="J11" s="14">
        <v>7.9</v>
      </c>
      <c r="K11" s="15">
        <v>6.32</v>
      </c>
      <c r="L11" s="15">
        <v>1.58</v>
      </c>
      <c r="M11" s="16" t="s">
        <v>20</v>
      </c>
      <c r="N11" s="11">
        <v>2.5280000000000005</v>
      </c>
      <c r="O11" s="16" t="s">
        <v>21</v>
      </c>
      <c r="P11" s="11">
        <v>0.63200000000000012</v>
      </c>
      <c r="Q11" s="16" t="s">
        <v>24</v>
      </c>
      <c r="R11" s="11">
        <v>0.31600000000000006</v>
      </c>
      <c r="S11" s="16" t="s">
        <v>24</v>
      </c>
      <c r="T11" s="11">
        <v>0.31600000000000006</v>
      </c>
      <c r="U11" s="16" t="s">
        <v>20</v>
      </c>
      <c r="V11" s="11">
        <v>0.94799999999999995</v>
      </c>
      <c r="W11" s="16" t="s">
        <v>24</v>
      </c>
      <c r="X11" s="11">
        <v>0.63200000000000012</v>
      </c>
      <c r="Y11" s="16" t="s">
        <v>23</v>
      </c>
      <c r="Z11" s="11">
        <v>0.31600000000000006</v>
      </c>
      <c r="AA11" s="16" t="s">
        <v>21</v>
      </c>
      <c r="AB11" s="11">
        <v>0.31600000000000006</v>
      </c>
      <c r="AC11" s="16" t="s">
        <v>24</v>
      </c>
      <c r="AD11" s="11">
        <v>0.31600000000000006</v>
      </c>
      <c r="AE11" s="19">
        <v>6.32</v>
      </c>
      <c r="AF11" s="20"/>
      <c r="AG11" s="20">
        <v>1.58</v>
      </c>
      <c r="AH11" s="20">
        <v>6.32</v>
      </c>
      <c r="AI11" s="20">
        <v>0</v>
      </c>
    </row>
    <row r="12" spans="1:39" x14ac:dyDescent="0.25">
      <c r="A12" s="43" t="s">
        <v>80</v>
      </c>
      <c r="B12" s="43">
        <v>2024</v>
      </c>
      <c r="C12" s="37">
        <v>180</v>
      </c>
      <c r="D12" s="37" t="s">
        <v>133</v>
      </c>
      <c r="E12" s="37" t="s">
        <v>160</v>
      </c>
      <c r="F12" s="37" t="s">
        <v>161</v>
      </c>
      <c r="G12" s="11" t="s">
        <v>162</v>
      </c>
      <c r="H12" s="12">
        <v>1966</v>
      </c>
      <c r="I12" s="13">
        <v>0</v>
      </c>
      <c r="J12" s="14">
        <v>39.32</v>
      </c>
      <c r="K12" s="15">
        <v>31.456000000000003</v>
      </c>
      <c r="L12" s="15">
        <v>7.8640000000000008</v>
      </c>
      <c r="M12" s="16" t="s">
        <v>20</v>
      </c>
      <c r="N12" s="11">
        <v>12.582400000000002</v>
      </c>
      <c r="O12" s="16" t="s">
        <v>21</v>
      </c>
      <c r="P12" s="11">
        <v>3.1456000000000004</v>
      </c>
      <c r="Q12" s="16" t="s">
        <v>20</v>
      </c>
      <c r="R12" s="11">
        <v>1.5728000000000002</v>
      </c>
      <c r="S12" s="16" t="s">
        <v>20</v>
      </c>
      <c r="T12" s="11">
        <v>1.5728000000000002</v>
      </c>
      <c r="U12" s="16" t="s">
        <v>20</v>
      </c>
      <c r="V12" s="11">
        <v>4.7183999999999999</v>
      </c>
      <c r="W12" s="18"/>
      <c r="X12" s="11">
        <v>3.1456000000000004</v>
      </c>
      <c r="Y12" s="16" t="s">
        <v>23</v>
      </c>
      <c r="Z12" s="11">
        <v>1.5728000000000002</v>
      </c>
      <c r="AA12" s="16" t="s">
        <v>21</v>
      </c>
      <c r="AB12" s="11">
        <v>1.5728000000000002</v>
      </c>
      <c r="AC12" s="18"/>
      <c r="AD12" s="11">
        <v>1.5728000000000002</v>
      </c>
      <c r="AE12" s="19">
        <v>26.7376</v>
      </c>
      <c r="AF12" s="20">
        <v>4.7184000000000008</v>
      </c>
      <c r="AG12" s="20">
        <v>7.8640000000000008</v>
      </c>
      <c r="AH12" s="20">
        <v>31.456000000000003</v>
      </c>
      <c r="AI12" s="20">
        <v>0</v>
      </c>
    </row>
    <row r="13" spans="1:39" x14ac:dyDescent="0.25">
      <c r="A13" s="43" t="s">
        <v>81</v>
      </c>
      <c r="B13" s="43" t="s">
        <v>82</v>
      </c>
      <c r="C13" s="37">
        <v>203</v>
      </c>
      <c r="D13" s="37" t="s">
        <v>133</v>
      </c>
      <c r="E13" s="37" t="s">
        <v>163</v>
      </c>
      <c r="F13" s="37" t="s">
        <v>164</v>
      </c>
      <c r="G13" s="11" t="s">
        <v>165</v>
      </c>
      <c r="H13" s="12">
        <v>10500</v>
      </c>
      <c r="I13" s="13">
        <v>0</v>
      </c>
      <c r="J13" s="14">
        <v>240</v>
      </c>
      <c r="K13" s="15">
        <v>192</v>
      </c>
      <c r="L13" s="15">
        <v>48</v>
      </c>
      <c r="M13" s="16" t="s">
        <v>20</v>
      </c>
      <c r="N13" s="11">
        <v>76.800000000000011</v>
      </c>
      <c r="O13" s="16" t="s">
        <v>21</v>
      </c>
      <c r="P13" s="11">
        <v>19.200000000000003</v>
      </c>
      <c r="Q13" s="16" t="s">
        <v>25</v>
      </c>
      <c r="R13" s="11">
        <v>9.6000000000000014</v>
      </c>
      <c r="S13" s="16" t="s">
        <v>21</v>
      </c>
      <c r="T13" s="11">
        <v>9.6000000000000014</v>
      </c>
      <c r="U13" s="16" t="s">
        <v>25</v>
      </c>
      <c r="V13" s="11">
        <v>28.799999999999997</v>
      </c>
      <c r="W13" s="16" t="s">
        <v>22</v>
      </c>
      <c r="X13" s="11">
        <v>19.200000000000003</v>
      </c>
      <c r="Y13" s="16" t="s">
        <v>23</v>
      </c>
      <c r="Z13" s="11">
        <v>9.6000000000000014</v>
      </c>
      <c r="AA13" s="16" t="s">
        <v>25</v>
      </c>
      <c r="AB13" s="11">
        <v>9.6000000000000014</v>
      </c>
      <c r="AC13" s="18"/>
      <c r="AD13" s="11">
        <v>9.6000000000000014</v>
      </c>
      <c r="AE13" s="19">
        <v>182.4</v>
      </c>
      <c r="AF13" s="20">
        <v>9.6000000000000014</v>
      </c>
      <c r="AG13" s="20">
        <v>48</v>
      </c>
      <c r="AH13" s="20">
        <v>192</v>
      </c>
      <c r="AI13" s="20">
        <v>0</v>
      </c>
    </row>
    <row r="14" spans="1:39" x14ac:dyDescent="0.25">
      <c r="A14" s="43" t="s">
        <v>83</v>
      </c>
      <c r="B14" s="44">
        <v>45566</v>
      </c>
      <c r="C14" s="37">
        <v>229</v>
      </c>
      <c r="D14" s="37" t="s">
        <v>133</v>
      </c>
      <c r="E14" s="37" t="s">
        <v>166</v>
      </c>
      <c r="F14" s="37">
        <v>0</v>
      </c>
      <c r="G14" s="11" t="s">
        <v>167</v>
      </c>
      <c r="H14" s="12">
        <v>11200.41</v>
      </c>
      <c r="I14" s="13" t="s">
        <v>168</v>
      </c>
      <c r="J14" s="14">
        <v>224.00819999999999</v>
      </c>
      <c r="K14" s="15">
        <v>179.20656</v>
      </c>
      <c r="L14" s="15">
        <v>44.801639999999999</v>
      </c>
      <c r="M14" s="16" t="s">
        <v>20</v>
      </c>
      <c r="N14" s="11">
        <v>71.682624000000004</v>
      </c>
      <c r="O14" s="16" t="s">
        <v>21</v>
      </c>
      <c r="P14" s="11">
        <v>17.920656000000001</v>
      </c>
      <c r="Q14" s="16" t="s">
        <v>22</v>
      </c>
      <c r="R14" s="11">
        <v>8.9603280000000005</v>
      </c>
      <c r="S14" s="16" t="s">
        <v>21</v>
      </c>
      <c r="T14" s="11">
        <v>8.9603280000000005</v>
      </c>
      <c r="U14" s="16" t="s">
        <v>24</v>
      </c>
      <c r="V14" s="11">
        <v>26.880983999999998</v>
      </c>
      <c r="W14" s="16" t="s">
        <v>22</v>
      </c>
      <c r="X14" s="11">
        <v>17.920656000000001</v>
      </c>
      <c r="Y14" s="16" t="s">
        <v>23</v>
      </c>
      <c r="Z14" s="11">
        <v>8.9603280000000005</v>
      </c>
      <c r="AA14" s="16" t="s">
        <v>24</v>
      </c>
      <c r="AB14" s="11">
        <v>8.9603280000000005</v>
      </c>
      <c r="AC14" s="16" t="s">
        <v>22</v>
      </c>
      <c r="AD14" s="11">
        <v>8.9603280000000005</v>
      </c>
      <c r="AE14" s="19">
        <v>179.20656000000002</v>
      </c>
      <c r="AF14" s="20"/>
      <c r="AG14" s="20">
        <v>44.801639999999999</v>
      </c>
      <c r="AH14" s="20">
        <v>179.20656</v>
      </c>
      <c r="AI14" s="20">
        <v>0</v>
      </c>
    </row>
    <row r="15" spans="1:39" x14ac:dyDescent="0.25">
      <c r="A15" s="43" t="s">
        <v>84</v>
      </c>
      <c r="B15" s="43">
        <v>2024</v>
      </c>
      <c r="C15" s="37">
        <v>239</v>
      </c>
      <c r="D15" s="37" t="s">
        <v>133</v>
      </c>
      <c r="E15" s="37" t="s">
        <v>169</v>
      </c>
      <c r="F15" s="37" t="s">
        <v>170</v>
      </c>
      <c r="G15" s="11" t="s">
        <v>171</v>
      </c>
      <c r="H15" s="12">
        <v>5937.45</v>
      </c>
      <c r="I15" s="13" t="s">
        <v>170</v>
      </c>
      <c r="J15" s="14">
        <v>1682.7</v>
      </c>
      <c r="K15" s="15">
        <v>1346.16</v>
      </c>
      <c r="L15" s="15">
        <v>336.54</v>
      </c>
      <c r="M15" s="16" t="s">
        <v>20</v>
      </c>
      <c r="N15" s="11">
        <v>538.46400000000006</v>
      </c>
      <c r="O15" s="16" t="s">
        <v>21</v>
      </c>
      <c r="P15" s="11">
        <v>134.61600000000001</v>
      </c>
      <c r="Q15" s="16" t="s">
        <v>24</v>
      </c>
      <c r="R15" s="11">
        <v>67.308000000000007</v>
      </c>
      <c r="S15" s="16" t="s">
        <v>24</v>
      </c>
      <c r="T15" s="11">
        <v>67.308000000000007</v>
      </c>
      <c r="U15" s="16" t="s">
        <v>21</v>
      </c>
      <c r="V15" s="11">
        <v>201.92400000000001</v>
      </c>
      <c r="W15" s="16" t="s">
        <v>22</v>
      </c>
      <c r="X15" s="11">
        <v>134.61600000000001</v>
      </c>
      <c r="Y15" s="16" t="s">
        <v>23</v>
      </c>
      <c r="Z15" s="11">
        <v>67.308000000000007</v>
      </c>
      <c r="AA15" s="16" t="s">
        <v>21</v>
      </c>
      <c r="AB15" s="11">
        <v>67.308000000000007</v>
      </c>
      <c r="AC15" s="18"/>
      <c r="AD15" s="11">
        <v>67.308000000000007</v>
      </c>
      <c r="AE15" s="19">
        <v>1278.8520000000001</v>
      </c>
      <c r="AF15" s="20">
        <v>67.308000000000007</v>
      </c>
      <c r="AG15" s="20">
        <v>336.54</v>
      </c>
      <c r="AH15" s="20">
        <v>1346.16</v>
      </c>
      <c r="AI15" s="20">
        <v>0</v>
      </c>
    </row>
    <row r="16" spans="1:39" x14ac:dyDescent="0.25">
      <c r="A16" s="43" t="s">
        <v>73</v>
      </c>
      <c r="B16" s="43" t="s">
        <v>85</v>
      </c>
      <c r="C16" s="37">
        <v>248</v>
      </c>
      <c r="D16" s="37" t="s">
        <v>133</v>
      </c>
      <c r="E16" s="37" t="s">
        <v>146</v>
      </c>
      <c r="F16" s="37" t="s">
        <v>172</v>
      </c>
      <c r="G16" s="11" t="s">
        <v>173</v>
      </c>
      <c r="H16" s="12">
        <v>26235</v>
      </c>
      <c r="I16" s="13" t="s">
        <v>174</v>
      </c>
      <c r="J16" s="14">
        <v>524.70000000000005</v>
      </c>
      <c r="K16" s="15">
        <v>419.76000000000005</v>
      </c>
      <c r="L16" s="15">
        <v>104.94000000000001</v>
      </c>
      <c r="M16" s="16" t="s">
        <v>20</v>
      </c>
      <c r="N16" s="11">
        <v>167.90400000000002</v>
      </c>
      <c r="O16" s="16" t="s">
        <v>21</v>
      </c>
      <c r="P16" s="11">
        <v>41.976000000000006</v>
      </c>
      <c r="Q16" s="16" t="s">
        <v>21</v>
      </c>
      <c r="R16" s="11">
        <v>20.988000000000003</v>
      </c>
      <c r="S16" s="16" t="s">
        <v>21</v>
      </c>
      <c r="T16" s="11">
        <v>20.988000000000003</v>
      </c>
      <c r="U16" s="16" t="s">
        <v>24</v>
      </c>
      <c r="V16" s="11">
        <v>62.964000000000006</v>
      </c>
      <c r="W16" s="16" t="s">
        <v>22</v>
      </c>
      <c r="X16" s="11">
        <v>41.976000000000006</v>
      </c>
      <c r="Y16" s="16" t="s">
        <v>23</v>
      </c>
      <c r="Z16" s="11">
        <v>20.988000000000003</v>
      </c>
      <c r="AA16" s="16" t="s">
        <v>21</v>
      </c>
      <c r="AB16" s="11">
        <v>20.988000000000003</v>
      </c>
      <c r="AC16" s="18"/>
      <c r="AD16" s="11">
        <v>20.988000000000003</v>
      </c>
      <c r="AE16" s="19">
        <v>398.77200000000005</v>
      </c>
      <c r="AF16" s="20">
        <v>20.988000000000003</v>
      </c>
      <c r="AG16" s="20">
        <v>104.94000000000001</v>
      </c>
      <c r="AH16" s="20">
        <v>419.76000000000005</v>
      </c>
      <c r="AI16" s="20">
        <v>0</v>
      </c>
    </row>
    <row r="17" spans="1:35" x14ac:dyDescent="0.25">
      <c r="A17" s="43" t="s">
        <v>86</v>
      </c>
      <c r="B17" s="43">
        <v>2024</v>
      </c>
      <c r="C17" s="37">
        <v>249</v>
      </c>
      <c r="D17" s="37" t="s">
        <v>133</v>
      </c>
      <c r="E17" s="37" t="s">
        <v>175</v>
      </c>
      <c r="F17" s="37" t="s">
        <v>176</v>
      </c>
      <c r="G17" s="11" t="s">
        <v>177</v>
      </c>
      <c r="H17" s="12">
        <v>10126.48</v>
      </c>
      <c r="I17" s="13" t="s">
        <v>178</v>
      </c>
      <c r="J17" s="14">
        <v>762</v>
      </c>
      <c r="K17" s="15">
        <v>609.6</v>
      </c>
      <c r="L17" s="15">
        <v>152.4</v>
      </c>
      <c r="M17" s="16" t="s">
        <v>20</v>
      </c>
      <c r="N17" s="11">
        <v>243.84000000000003</v>
      </c>
      <c r="O17" s="16" t="s">
        <v>21</v>
      </c>
      <c r="P17" s="11">
        <v>60.960000000000008</v>
      </c>
      <c r="Q17" s="16" t="s">
        <v>24</v>
      </c>
      <c r="R17" s="11">
        <v>30.480000000000004</v>
      </c>
      <c r="S17" s="16" t="s">
        <v>24</v>
      </c>
      <c r="T17" s="11">
        <v>30.480000000000004</v>
      </c>
      <c r="U17" s="16" t="s">
        <v>20</v>
      </c>
      <c r="V17" s="11">
        <v>91.44</v>
      </c>
      <c r="W17" s="18"/>
      <c r="X17" s="11">
        <v>60.960000000000008</v>
      </c>
      <c r="Y17" s="16" t="s">
        <v>23</v>
      </c>
      <c r="Z17" s="11">
        <v>30.480000000000004</v>
      </c>
      <c r="AA17" s="16" t="s">
        <v>24</v>
      </c>
      <c r="AB17" s="11">
        <v>30.480000000000004</v>
      </c>
      <c r="AC17" s="18"/>
      <c r="AD17" s="11">
        <v>30.480000000000004</v>
      </c>
      <c r="AE17" s="19">
        <v>518.16000000000008</v>
      </c>
      <c r="AF17" s="20">
        <v>91.440000000000012</v>
      </c>
      <c r="AG17" s="20">
        <v>152.4</v>
      </c>
      <c r="AH17" s="20">
        <v>609.6</v>
      </c>
      <c r="AI17" s="20">
        <v>0</v>
      </c>
    </row>
    <row r="18" spans="1:35" x14ac:dyDescent="0.25">
      <c r="A18" s="43" t="s">
        <v>86</v>
      </c>
      <c r="B18" s="43"/>
      <c r="C18" s="37">
        <v>250</v>
      </c>
      <c r="D18" s="37" t="s">
        <v>133</v>
      </c>
      <c r="E18" s="37" t="s">
        <v>175</v>
      </c>
      <c r="F18" s="37" t="s">
        <v>179</v>
      </c>
      <c r="G18" s="11" t="s">
        <v>180</v>
      </c>
      <c r="H18" s="12">
        <v>3115.84</v>
      </c>
      <c r="I18" s="13" t="s">
        <v>178</v>
      </c>
      <c r="J18" s="14">
        <v>0</v>
      </c>
      <c r="K18" s="15">
        <v>0</v>
      </c>
      <c r="L18" s="15">
        <v>0</v>
      </c>
      <c r="M18" s="16" t="s">
        <v>20</v>
      </c>
      <c r="N18" s="11">
        <v>0</v>
      </c>
      <c r="O18" s="16" t="s">
        <v>21</v>
      </c>
      <c r="P18" s="11">
        <v>0</v>
      </c>
      <c r="Q18" s="16" t="s">
        <v>24</v>
      </c>
      <c r="R18" s="21">
        <v>0</v>
      </c>
      <c r="S18" s="16" t="s">
        <v>24</v>
      </c>
      <c r="T18" s="11">
        <v>0</v>
      </c>
      <c r="U18" s="18"/>
      <c r="V18" s="11">
        <v>0</v>
      </c>
      <c r="W18" s="18"/>
      <c r="X18" s="11">
        <v>0</v>
      </c>
      <c r="Y18" s="16" t="s">
        <v>23</v>
      </c>
      <c r="Z18" s="11">
        <v>0</v>
      </c>
      <c r="AA18" s="16"/>
      <c r="AB18" s="11">
        <v>0</v>
      </c>
      <c r="AC18" s="16"/>
      <c r="AD18" s="11">
        <v>0</v>
      </c>
      <c r="AE18" s="19">
        <v>0</v>
      </c>
      <c r="AF18" s="20">
        <v>0</v>
      </c>
      <c r="AG18" s="20">
        <v>0</v>
      </c>
    </row>
    <row r="19" spans="1:35" x14ac:dyDescent="0.25">
      <c r="A19" s="43" t="s">
        <v>86</v>
      </c>
      <c r="B19" s="43"/>
      <c r="C19" s="37">
        <v>251</v>
      </c>
      <c r="D19" s="37" t="s">
        <v>133</v>
      </c>
      <c r="E19" s="37" t="s">
        <v>175</v>
      </c>
      <c r="F19" s="37" t="s">
        <v>181</v>
      </c>
      <c r="G19" s="11" t="s">
        <v>182</v>
      </c>
      <c r="H19" s="12">
        <v>10126.48</v>
      </c>
      <c r="I19" s="13" t="s">
        <v>178</v>
      </c>
      <c r="J19" s="14">
        <v>0</v>
      </c>
      <c r="K19" s="15">
        <v>0</v>
      </c>
      <c r="L19" s="15">
        <v>0</v>
      </c>
      <c r="M19" s="16" t="s">
        <v>20</v>
      </c>
      <c r="N19" s="11">
        <v>0</v>
      </c>
      <c r="O19" s="16" t="s">
        <v>21</v>
      </c>
      <c r="P19" s="11">
        <v>0</v>
      </c>
      <c r="Q19" s="16" t="s">
        <v>24</v>
      </c>
      <c r="R19" s="21">
        <v>0</v>
      </c>
      <c r="S19" s="16" t="s">
        <v>24</v>
      </c>
      <c r="T19" s="11">
        <v>0</v>
      </c>
      <c r="U19" s="18"/>
      <c r="V19" s="11">
        <v>0</v>
      </c>
      <c r="W19" s="18"/>
      <c r="X19" s="11">
        <v>0</v>
      </c>
      <c r="Y19" s="16" t="s">
        <v>23</v>
      </c>
      <c r="Z19" s="11">
        <v>0</v>
      </c>
      <c r="AA19" s="16"/>
      <c r="AB19" s="11">
        <v>0</v>
      </c>
      <c r="AC19" s="16"/>
      <c r="AD19" s="11">
        <v>0</v>
      </c>
      <c r="AE19" s="19">
        <v>0</v>
      </c>
      <c r="AF19" s="20">
        <v>0</v>
      </c>
      <c r="AG19" s="20">
        <v>0</v>
      </c>
    </row>
    <row r="20" spans="1:35" x14ac:dyDescent="0.25">
      <c r="A20" s="43" t="s">
        <v>87</v>
      </c>
      <c r="B20" s="43">
        <v>2024</v>
      </c>
      <c r="C20" s="37">
        <v>253</v>
      </c>
      <c r="D20" s="37" t="s">
        <v>133</v>
      </c>
      <c r="E20" s="37" t="s">
        <v>169</v>
      </c>
      <c r="F20" s="37" t="s">
        <v>170</v>
      </c>
      <c r="G20" s="11" t="s">
        <v>171</v>
      </c>
      <c r="H20" s="12">
        <v>256.67</v>
      </c>
      <c r="I20" s="13" t="s">
        <v>170</v>
      </c>
      <c r="J20" s="14">
        <v>5.1334000000000009</v>
      </c>
      <c r="K20" s="15">
        <v>4.106720000000001</v>
      </c>
      <c r="L20" s="15">
        <v>1.0266800000000003</v>
      </c>
      <c r="M20" s="16" t="s">
        <v>20</v>
      </c>
      <c r="N20" s="11">
        <v>1.6426880000000006</v>
      </c>
      <c r="O20" s="16" t="s">
        <v>21</v>
      </c>
      <c r="P20" s="11">
        <v>0.41067200000000015</v>
      </c>
      <c r="Q20" s="16" t="s">
        <v>22</v>
      </c>
      <c r="R20" s="11">
        <v>0.20533600000000007</v>
      </c>
      <c r="S20" s="16" t="s">
        <v>21</v>
      </c>
      <c r="T20" s="11">
        <v>0.20533600000000007</v>
      </c>
      <c r="U20" s="16" t="s">
        <v>21</v>
      </c>
      <c r="V20" s="11">
        <v>0.61600800000000011</v>
      </c>
      <c r="W20" s="16" t="s">
        <v>22</v>
      </c>
      <c r="X20" s="11">
        <v>0.41067200000000015</v>
      </c>
      <c r="Y20" s="16" t="s">
        <v>23</v>
      </c>
      <c r="Z20" s="11">
        <v>0.20533600000000007</v>
      </c>
      <c r="AA20" s="16" t="s">
        <v>21</v>
      </c>
      <c r="AB20" s="11">
        <v>0.20533600000000007</v>
      </c>
      <c r="AC20" s="18"/>
      <c r="AD20" s="11">
        <v>0.20533600000000007</v>
      </c>
      <c r="AE20" s="19">
        <v>3.9013840000000011</v>
      </c>
      <c r="AF20" s="20">
        <v>0.20533600000000007</v>
      </c>
      <c r="AG20" s="20">
        <v>1.0266800000000003</v>
      </c>
      <c r="AH20" s="20">
        <v>4.106720000000001</v>
      </c>
      <c r="AI20" s="20">
        <v>0</v>
      </c>
    </row>
    <row r="21" spans="1:35" x14ac:dyDescent="0.25">
      <c r="A21" s="43" t="s">
        <v>88</v>
      </c>
      <c r="B21" s="43">
        <v>2024</v>
      </c>
      <c r="C21" s="37">
        <v>260</v>
      </c>
      <c r="D21" s="37" t="s">
        <v>133</v>
      </c>
      <c r="E21" s="37" t="s">
        <v>183</v>
      </c>
      <c r="F21" s="37" t="s">
        <v>184</v>
      </c>
      <c r="G21" s="11" t="s">
        <v>185</v>
      </c>
      <c r="H21" s="12">
        <v>632.49</v>
      </c>
      <c r="I21" s="13" t="s">
        <v>184</v>
      </c>
      <c r="J21" s="14">
        <v>12.649800000000001</v>
      </c>
      <c r="K21" s="15">
        <v>10.119840000000002</v>
      </c>
      <c r="L21" s="15">
        <v>2.5299600000000004</v>
      </c>
      <c r="M21" s="16" t="s">
        <v>20</v>
      </c>
      <c r="N21" s="11">
        <v>4.0479360000000009</v>
      </c>
      <c r="O21" s="16" t="s">
        <v>21</v>
      </c>
      <c r="P21" s="11">
        <v>1.0119840000000002</v>
      </c>
      <c r="Q21" s="16" t="s">
        <v>21</v>
      </c>
      <c r="R21" s="11">
        <v>0.50599200000000011</v>
      </c>
      <c r="S21" s="16" t="s">
        <v>21</v>
      </c>
      <c r="T21" s="11">
        <v>0.50599200000000011</v>
      </c>
      <c r="U21" s="16" t="s">
        <v>25</v>
      </c>
      <c r="V21" s="11">
        <v>1.5179760000000002</v>
      </c>
      <c r="W21" s="16" t="s">
        <v>22</v>
      </c>
      <c r="X21" s="11">
        <v>1.0119840000000002</v>
      </c>
      <c r="Y21" s="16" t="s">
        <v>23</v>
      </c>
      <c r="Z21" s="11">
        <v>0.50599200000000011</v>
      </c>
      <c r="AA21" s="16" t="s">
        <v>25</v>
      </c>
      <c r="AB21" s="11">
        <v>0.50599200000000011</v>
      </c>
      <c r="AC21" s="18"/>
      <c r="AD21" s="11">
        <v>0.50599200000000011</v>
      </c>
      <c r="AE21" s="19">
        <v>9.6138480000000008</v>
      </c>
      <c r="AF21" s="20">
        <v>0.50599200000000011</v>
      </c>
      <c r="AG21" s="20">
        <v>2.5299600000000004</v>
      </c>
      <c r="AH21" s="20">
        <v>10.119840000000002</v>
      </c>
      <c r="AI21" s="20">
        <v>0</v>
      </c>
    </row>
    <row r="22" spans="1:35" x14ac:dyDescent="0.25">
      <c r="A22" s="43" t="s">
        <v>89</v>
      </c>
      <c r="B22" s="43">
        <v>2024</v>
      </c>
      <c r="C22" s="37">
        <v>261</v>
      </c>
      <c r="D22" s="37" t="s">
        <v>133</v>
      </c>
      <c r="E22" s="37" t="s">
        <v>166</v>
      </c>
      <c r="F22" s="37" t="s">
        <v>186</v>
      </c>
      <c r="G22" s="11" t="s">
        <v>187</v>
      </c>
      <c r="H22" s="12">
        <v>8800</v>
      </c>
      <c r="I22" s="13" t="s">
        <v>188</v>
      </c>
      <c r="J22" s="14">
        <v>180</v>
      </c>
      <c r="K22" s="15">
        <v>144</v>
      </c>
      <c r="L22" s="15">
        <v>36</v>
      </c>
      <c r="M22" s="16" t="s">
        <v>20</v>
      </c>
      <c r="N22" s="11">
        <v>57.6</v>
      </c>
      <c r="O22" s="16" t="s">
        <v>21</v>
      </c>
      <c r="P22" s="11">
        <v>14.4</v>
      </c>
      <c r="Q22" s="16" t="s">
        <v>24</v>
      </c>
      <c r="R22" s="11">
        <v>7.2</v>
      </c>
      <c r="S22" s="16" t="s">
        <v>24</v>
      </c>
      <c r="T22" s="11">
        <v>7.2</v>
      </c>
      <c r="U22" s="16" t="s">
        <v>24</v>
      </c>
      <c r="V22" s="11">
        <v>21.599999999999998</v>
      </c>
      <c r="W22" s="16" t="s">
        <v>22</v>
      </c>
      <c r="X22" s="11">
        <v>14.4</v>
      </c>
      <c r="Y22" s="16" t="s">
        <v>23</v>
      </c>
      <c r="Z22" s="11">
        <v>7.2</v>
      </c>
      <c r="AA22" s="16" t="s">
        <v>20</v>
      </c>
      <c r="AB22" s="11">
        <v>7.2</v>
      </c>
      <c r="AC22" s="18"/>
      <c r="AD22" s="11">
        <v>7.2</v>
      </c>
      <c r="AE22" s="19">
        <v>136.80000000000001</v>
      </c>
      <c r="AF22" s="20">
        <v>7.2</v>
      </c>
      <c r="AG22" s="20">
        <v>36</v>
      </c>
      <c r="AH22" s="20">
        <v>144</v>
      </c>
      <c r="AI22" s="20">
        <v>0</v>
      </c>
    </row>
    <row r="23" spans="1:35" x14ac:dyDescent="0.25">
      <c r="A23" s="43" t="s">
        <v>90</v>
      </c>
      <c r="B23" s="43">
        <v>2024</v>
      </c>
      <c r="C23" s="37">
        <v>262</v>
      </c>
      <c r="D23" s="37" t="s">
        <v>133</v>
      </c>
      <c r="E23" s="37" t="s">
        <v>189</v>
      </c>
      <c r="F23" s="37" t="s">
        <v>190</v>
      </c>
      <c r="G23" s="11" t="s">
        <v>191</v>
      </c>
      <c r="H23" s="12">
        <v>4000</v>
      </c>
      <c r="I23" s="13" t="s">
        <v>192</v>
      </c>
      <c r="J23" s="14">
        <v>80</v>
      </c>
      <c r="K23" s="15">
        <v>64</v>
      </c>
      <c r="L23" s="15">
        <v>16</v>
      </c>
      <c r="M23" s="16" t="s">
        <v>20</v>
      </c>
      <c r="N23" s="11">
        <v>25.6</v>
      </c>
      <c r="O23" s="16" t="s">
        <v>21</v>
      </c>
      <c r="P23" s="11">
        <v>6.4</v>
      </c>
      <c r="Q23" s="16" t="s">
        <v>24</v>
      </c>
      <c r="R23" s="11">
        <v>3.2</v>
      </c>
      <c r="S23" s="16" t="s">
        <v>24</v>
      </c>
      <c r="T23" s="11">
        <v>3.2</v>
      </c>
      <c r="U23" s="16" t="s">
        <v>22</v>
      </c>
      <c r="V23" s="11">
        <v>9.6</v>
      </c>
      <c r="W23" s="16" t="s">
        <v>22</v>
      </c>
      <c r="X23" s="11">
        <v>6.4</v>
      </c>
      <c r="Y23" s="16" t="s">
        <v>23</v>
      </c>
      <c r="Z23" s="11">
        <v>3.2</v>
      </c>
      <c r="AA23" s="16" t="s">
        <v>24</v>
      </c>
      <c r="AB23" s="11">
        <v>3.2</v>
      </c>
      <c r="AC23" s="18"/>
      <c r="AD23" s="11">
        <v>3.2</v>
      </c>
      <c r="AE23" s="19">
        <v>60.8</v>
      </c>
      <c r="AF23" s="20">
        <v>3.2</v>
      </c>
      <c r="AG23" s="20">
        <v>16</v>
      </c>
      <c r="AH23" s="20">
        <v>64</v>
      </c>
      <c r="AI23" s="20">
        <v>0</v>
      </c>
    </row>
    <row r="24" spans="1:35" x14ac:dyDescent="0.25">
      <c r="A24" s="43" t="s">
        <v>91</v>
      </c>
      <c r="B24" s="43">
        <v>2024</v>
      </c>
      <c r="C24" s="37">
        <v>271</v>
      </c>
      <c r="D24" s="37" t="s">
        <v>133</v>
      </c>
      <c r="E24" s="37" t="s">
        <v>193</v>
      </c>
      <c r="F24" s="37" t="s">
        <v>194</v>
      </c>
      <c r="G24" s="11" t="s">
        <v>195</v>
      </c>
      <c r="H24" s="12">
        <v>10523.52</v>
      </c>
      <c r="I24" s="13">
        <v>0</v>
      </c>
      <c r="J24" s="14">
        <v>210.47</v>
      </c>
      <c r="K24" s="15">
        <v>168.376</v>
      </c>
      <c r="L24" s="15">
        <v>42.094000000000001</v>
      </c>
      <c r="M24" s="16" t="s">
        <v>20</v>
      </c>
      <c r="N24" s="11">
        <v>67.350400000000008</v>
      </c>
      <c r="O24" s="16" t="s">
        <v>21</v>
      </c>
      <c r="P24" s="11">
        <v>16.837600000000002</v>
      </c>
      <c r="Q24" s="16" t="s">
        <v>25</v>
      </c>
      <c r="R24" s="11">
        <v>8.4188000000000009</v>
      </c>
      <c r="S24" s="16" t="s">
        <v>21</v>
      </c>
      <c r="T24" s="11">
        <v>8.4188000000000009</v>
      </c>
      <c r="U24" s="16" t="s">
        <v>25</v>
      </c>
      <c r="V24" s="11">
        <v>25.256399999999999</v>
      </c>
      <c r="W24" s="16" t="s">
        <v>22</v>
      </c>
      <c r="X24" s="11">
        <v>16.837600000000002</v>
      </c>
      <c r="Y24" s="16" t="s">
        <v>23</v>
      </c>
      <c r="Z24" s="11">
        <v>8.4188000000000009</v>
      </c>
      <c r="AA24" s="16" t="s">
        <v>25</v>
      </c>
      <c r="AB24" s="11">
        <v>8.4188000000000009</v>
      </c>
      <c r="AC24" s="18"/>
      <c r="AD24" s="11">
        <v>8.4188000000000009</v>
      </c>
      <c r="AE24" s="19">
        <v>159.95720000000003</v>
      </c>
      <c r="AF24" s="20">
        <v>8.4188000000000009</v>
      </c>
      <c r="AG24" s="20">
        <v>42.094000000000001</v>
      </c>
      <c r="AH24" s="20">
        <v>168.376</v>
      </c>
      <c r="AI24" s="20">
        <v>0</v>
      </c>
    </row>
    <row r="25" spans="1:35" x14ac:dyDescent="0.25">
      <c r="A25" s="43" t="s">
        <v>92</v>
      </c>
      <c r="B25" s="43">
        <v>2024</v>
      </c>
      <c r="C25" s="37">
        <v>275</v>
      </c>
      <c r="D25" s="37" t="s">
        <v>133</v>
      </c>
      <c r="E25" s="37" t="s">
        <v>196</v>
      </c>
      <c r="F25" s="37" t="s">
        <v>155</v>
      </c>
      <c r="G25" s="11" t="s">
        <v>197</v>
      </c>
      <c r="H25" s="12">
        <v>526.32000000000005</v>
      </c>
      <c r="I25" s="13" t="s">
        <v>198</v>
      </c>
      <c r="J25" s="14">
        <v>10.526400000000001</v>
      </c>
      <c r="K25" s="15">
        <v>8.4211200000000002</v>
      </c>
      <c r="L25" s="15">
        <v>2.10528</v>
      </c>
      <c r="M25" s="16" t="s">
        <v>20</v>
      </c>
      <c r="N25" s="11">
        <v>3.3684480000000003</v>
      </c>
      <c r="O25" s="16" t="s">
        <v>21</v>
      </c>
      <c r="P25" s="11">
        <v>0.84211200000000008</v>
      </c>
      <c r="Q25" s="16" t="s">
        <v>23</v>
      </c>
      <c r="R25" s="11">
        <v>0.42105600000000004</v>
      </c>
      <c r="S25" s="16" t="s">
        <v>21</v>
      </c>
      <c r="T25" s="11">
        <v>0.42105600000000004</v>
      </c>
      <c r="U25" s="16" t="s">
        <v>26</v>
      </c>
      <c r="V25" s="11">
        <v>1.2631680000000001</v>
      </c>
      <c r="W25" s="18"/>
      <c r="X25" s="11">
        <v>0.84211200000000008</v>
      </c>
      <c r="Y25" s="16" t="s">
        <v>23</v>
      </c>
      <c r="Z25" s="11">
        <v>0.42105600000000004</v>
      </c>
      <c r="AA25" s="16" t="s">
        <v>26</v>
      </c>
      <c r="AB25" s="11">
        <v>0.42105600000000004</v>
      </c>
      <c r="AC25" s="18"/>
      <c r="AD25" s="11">
        <v>0.42105600000000004</v>
      </c>
      <c r="AE25" s="19">
        <v>7.1579519999999999</v>
      </c>
      <c r="AF25" s="20">
        <v>1.2631680000000001</v>
      </c>
      <c r="AG25" s="20">
        <v>2.10528</v>
      </c>
      <c r="AH25" s="20">
        <v>8.4211200000000002</v>
      </c>
      <c r="AI25" s="20">
        <v>0</v>
      </c>
    </row>
    <row r="26" spans="1:35" x14ac:dyDescent="0.25">
      <c r="A26" s="43" t="s">
        <v>92</v>
      </c>
      <c r="B26" s="43">
        <v>2024</v>
      </c>
      <c r="C26" s="37">
        <v>281</v>
      </c>
      <c r="D26" s="37" t="s">
        <v>133</v>
      </c>
      <c r="E26" s="37" t="s">
        <v>196</v>
      </c>
      <c r="F26" s="37" t="s">
        <v>199</v>
      </c>
      <c r="G26" s="11" t="s">
        <v>200</v>
      </c>
      <c r="H26" s="12">
        <v>167.75</v>
      </c>
      <c r="I26" s="13" t="s">
        <v>201</v>
      </c>
      <c r="J26" s="14">
        <v>3.95</v>
      </c>
      <c r="K26" s="15">
        <v>3.16</v>
      </c>
      <c r="L26" s="15">
        <v>0.79</v>
      </c>
      <c r="M26" s="16" t="s">
        <v>20</v>
      </c>
      <c r="N26" s="11">
        <v>1.2640000000000002</v>
      </c>
      <c r="O26" s="16" t="s">
        <v>21</v>
      </c>
      <c r="P26" s="11">
        <v>0.31600000000000006</v>
      </c>
      <c r="Q26" s="16" t="s">
        <v>23</v>
      </c>
      <c r="R26" s="11">
        <v>0.15800000000000003</v>
      </c>
      <c r="S26" s="16" t="s">
        <v>21</v>
      </c>
      <c r="T26" s="11">
        <v>0.15800000000000003</v>
      </c>
      <c r="U26" s="16" t="s">
        <v>26</v>
      </c>
      <c r="V26" s="11">
        <v>0.47399999999999998</v>
      </c>
      <c r="W26" s="18"/>
      <c r="X26" s="11">
        <v>0.31600000000000006</v>
      </c>
      <c r="Y26" s="16" t="s">
        <v>23</v>
      </c>
      <c r="Z26" s="11">
        <v>0.15800000000000003</v>
      </c>
      <c r="AA26" s="16" t="s">
        <v>26</v>
      </c>
      <c r="AB26" s="11">
        <v>0.15800000000000003</v>
      </c>
      <c r="AC26" s="18"/>
      <c r="AD26" s="11">
        <v>0.15800000000000003</v>
      </c>
      <c r="AE26" s="19">
        <v>2.6859999999999999</v>
      </c>
      <c r="AF26" s="20">
        <v>0.47400000000000009</v>
      </c>
      <c r="AG26" s="20">
        <v>0.79</v>
      </c>
      <c r="AH26" s="20">
        <v>3.16</v>
      </c>
      <c r="AI26" s="20">
        <v>0</v>
      </c>
    </row>
    <row r="27" spans="1:35" ht="27.5" customHeight="1" x14ac:dyDescent="0.25">
      <c r="A27" s="45" t="s">
        <v>93</v>
      </c>
      <c r="B27" s="44">
        <v>45474</v>
      </c>
      <c r="C27" s="37">
        <v>289</v>
      </c>
      <c r="D27" s="37" t="s">
        <v>133</v>
      </c>
      <c r="E27" s="37" t="s">
        <v>169</v>
      </c>
      <c r="F27" s="37" t="s">
        <v>170</v>
      </c>
      <c r="G27" s="11" t="s">
        <v>171</v>
      </c>
      <c r="H27" s="12">
        <v>1004.74</v>
      </c>
      <c r="I27" s="13" t="s">
        <v>170</v>
      </c>
      <c r="J27" s="14">
        <v>20.094799999999999</v>
      </c>
      <c r="K27" s="15">
        <v>16.075839999999999</v>
      </c>
      <c r="L27" s="15">
        <v>4.0189599999999999</v>
      </c>
      <c r="M27" s="16" t="s">
        <v>20</v>
      </c>
      <c r="N27" s="11">
        <v>6.4303360000000005</v>
      </c>
      <c r="O27" s="16" t="s">
        <v>21</v>
      </c>
      <c r="P27" s="11">
        <v>1.6075840000000001</v>
      </c>
      <c r="Q27" s="16" t="s">
        <v>21</v>
      </c>
      <c r="R27" s="11">
        <v>0.80379200000000006</v>
      </c>
      <c r="S27" s="16" t="s">
        <v>21</v>
      </c>
      <c r="T27" s="11">
        <v>0.80379200000000006</v>
      </c>
      <c r="U27" s="16" t="s">
        <v>21</v>
      </c>
      <c r="V27" s="11">
        <v>2.4113759999999997</v>
      </c>
      <c r="W27" s="16" t="s">
        <v>22</v>
      </c>
      <c r="X27" s="11">
        <v>1.6075840000000001</v>
      </c>
      <c r="Y27" s="16" t="s">
        <v>23</v>
      </c>
      <c r="Z27" s="11">
        <v>0.80379200000000006</v>
      </c>
      <c r="AA27" s="16" t="s">
        <v>21</v>
      </c>
      <c r="AB27" s="11">
        <v>0.80379200000000006</v>
      </c>
      <c r="AC27" s="18"/>
      <c r="AD27" s="11">
        <v>0.80379200000000006</v>
      </c>
      <c r="AE27" s="19">
        <v>15.272048</v>
      </c>
      <c r="AF27" s="20">
        <v>0.80379200000000006</v>
      </c>
      <c r="AG27" s="20">
        <v>4.0189599999999999</v>
      </c>
      <c r="AH27" s="20">
        <v>16.075839999999999</v>
      </c>
      <c r="AI27" s="20">
        <v>0</v>
      </c>
    </row>
    <row r="28" spans="1:35" x14ac:dyDescent="0.25">
      <c r="A28" s="43" t="s">
        <v>94</v>
      </c>
      <c r="B28" s="44">
        <v>45474</v>
      </c>
      <c r="C28" s="37">
        <v>291</v>
      </c>
      <c r="D28" s="37" t="s">
        <v>133</v>
      </c>
      <c r="E28" s="37" t="s">
        <v>134</v>
      </c>
      <c r="F28" s="37" t="s">
        <v>202</v>
      </c>
      <c r="G28" s="11" t="s">
        <v>203</v>
      </c>
      <c r="H28" s="12">
        <v>360</v>
      </c>
      <c r="I28" s="13">
        <v>0</v>
      </c>
      <c r="J28" s="14">
        <v>7.2</v>
      </c>
      <c r="K28" s="15">
        <v>5.7600000000000007</v>
      </c>
      <c r="L28" s="15">
        <v>1.4400000000000002</v>
      </c>
      <c r="M28" s="16" t="s">
        <v>20</v>
      </c>
      <c r="N28" s="11">
        <v>2.3040000000000003</v>
      </c>
      <c r="O28" s="16" t="s">
        <v>21</v>
      </c>
      <c r="P28" s="11">
        <v>0.57600000000000007</v>
      </c>
      <c r="Q28" s="16" t="s">
        <v>21</v>
      </c>
      <c r="R28" s="11">
        <v>0.28800000000000003</v>
      </c>
      <c r="S28" s="16" t="s">
        <v>21</v>
      </c>
      <c r="T28" s="11">
        <v>0.28800000000000003</v>
      </c>
      <c r="U28" s="16" t="s">
        <v>21</v>
      </c>
      <c r="V28" s="11">
        <v>0.8640000000000001</v>
      </c>
      <c r="W28" s="16" t="s">
        <v>22</v>
      </c>
      <c r="X28" s="11">
        <v>0.57600000000000007</v>
      </c>
      <c r="Y28" s="16" t="s">
        <v>23</v>
      </c>
      <c r="Z28" s="11">
        <v>0.28800000000000003</v>
      </c>
      <c r="AA28" s="16" t="s">
        <v>21</v>
      </c>
      <c r="AB28" s="11">
        <v>0.28800000000000003</v>
      </c>
      <c r="AC28" s="18"/>
      <c r="AD28" s="11">
        <v>0.28800000000000003</v>
      </c>
      <c r="AE28" s="19">
        <v>5.4720000000000013</v>
      </c>
      <c r="AF28" s="20">
        <v>0.28800000000000003</v>
      </c>
      <c r="AG28" s="20">
        <v>1.4400000000000002</v>
      </c>
      <c r="AH28" s="20">
        <v>5.7600000000000007</v>
      </c>
      <c r="AI28" s="20">
        <v>0</v>
      </c>
    </row>
    <row r="29" spans="1:35" x14ac:dyDescent="0.25">
      <c r="A29" s="43" t="s">
        <v>95</v>
      </c>
      <c r="B29" s="44" t="s">
        <v>96</v>
      </c>
      <c r="C29" s="37">
        <v>330</v>
      </c>
      <c r="D29" s="37" t="s">
        <v>133</v>
      </c>
      <c r="E29" s="37" t="s">
        <v>134</v>
      </c>
      <c r="F29" s="37" t="s">
        <v>204</v>
      </c>
      <c r="G29" s="11" t="s">
        <v>205</v>
      </c>
      <c r="H29" s="12">
        <v>600</v>
      </c>
      <c r="I29" s="13">
        <v>0</v>
      </c>
      <c r="J29" s="14">
        <v>0</v>
      </c>
      <c r="K29" s="15">
        <v>0</v>
      </c>
      <c r="L29" s="15">
        <v>0</v>
      </c>
      <c r="M29" s="16" t="s">
        <v>20</v>
      </c>
      <c r="N29" s="11">
        <v>0</v>
      </c>
      <c r="O29" s="16" t="s">
        <v>21</v>
      </c>
      <c r="P29" s="11">
        <v>0</v>
      </c>
      <c r="Q29" s="16"/>
      <c r="R29" s="11">
        <v>0</v>
      </c>
      <c r="S29" s="16" t="s">
        <v>21</v>
      </c>
      <c r="T29" s="11">
        <v>0</v>
      </c>
      <c r="U29" s="18"/>
      <c r="V29" s="11">
        <v>0</v>
      </c>
      <c r="W29" s="18"/>
      <c r="X29" s="11">
        <v>0</v>
      </c>
      <c r="Y29" s="16" t="s">
        <v>23</v>
      </c>
      <c r="Z29" s="11">
        <v>0</v>
      </c>
      <c r="AA29" s="16"/>
      <c r="AB29" s="11">
        <v>0</v>
      </c>
      <c r="AC29" s="16"/>
      <c r="AD29" s="11">
        <v>0</v>
      </c>
      <c r="AE29" s="19">
        <v>0</v>
      </c>
      <c r="AF29" s="20">
        <v>0</v>
      </c>
      <c r="AG29" s="20">
        <v>0</v>
      </c>
    </row>
    <row r="30" spans="1:35" x14ac:dyDescent="0.25">
      <c r="A30" s="43" t="s">
        <v>97</v>
      </c>
      <c r="B30" s="44">
        <v>45566</v>
      </c>
      <c r="C30" s="37">
        <v>332</v>
      </c>
      <c r="D30" s="37" t="s">
        <v>133</v>
      </c>
      <c r="E30" s="37" t="s">
        <v>206</v>
      </c>
      <c r="F30" s="37" t="s">
        <v>207</v>
      </c>
      <c r="G30" s="11" t="s">
        <v>208</v>
      </c>
      <c r="H30" s="12">
        <v>5000</v>
      </c>
      <c r="I30" s="13">
        <v>0</v>
      </c>
      <c r="J30" s="14">
        <v>100</v>
      </c>
      <c r="K30" s="15">
        <v>80</v>
      </c>
      <c r="L30" s="15">
        <v>20</v>
      </c>
      <c r="M30" s="16" t="s">
        <v>20</v>
      </c>
      <c r="N30" s="11">
        <v>32</v>
      </c>
      <c r="O30" s="16" t="s">
        <v>21</v>
      </c>
      <c r="P30" s="11">
        <v>8</v>
      </c>
      <c r="Q30" s="16" t="s">
        <v>21</v>
      </c>
      <c r="R30" s="11">
        <v>4</v>
      </c>
      <c r="S30" s="16" t="s">
        <v>21</v>
      </c>
      <c r="T30" s="11">
        <v>4</v>
      </c>
      <c r="U30" s="16" t="s">
        <v>27</v>
      </c>
      <c r="V30" s="11">
        <v>12</v>
      </c>
      <c r="W30" s="18"/>
      <c r="X30" s="11">
        <v>8</v>
      </c>
      <c r="Y30" s="16" t="s">
        <v>23</v>
      </c>
      <c r="Z30" s="11">
        <v>4</v>
      </c>
      <c r="AA30" s="16" t="s">
        <v>28</v>
      </c>
      <c r="AB30" s="11">
        <v>4</v>
      </c>
      <c r="AC30" s="18"/>
      <c r="AD30" s="11">
        <v>4</v>
      </c>
      <c r="AE30" s="19">
        <v>68</v>
      </c>
      <c r="AF30" s="20">
        <v>12</v>
      </c>
      <c r="AG30" s="20">
        <v>20</v>
      </c>
      <c r="AH30" s="20">
        <v>80</v>
      </c>
      <c r="AI30" s="20">
        <v>0</v>
      </c>
    </row>
    <row r="31" spans="1:35" x14ac:dyDescent="0.25">
      <c r="A31" s="43" t="s">
        <v>98</v>
      </c>
      <c r="B31" s="44">
        <v>45627</v>
      </c>
      <c r="C31" s="37">
        <v>334</v>
      </c>
      <c r="D31" s="37" t="s">
        <v>133</v>
      </c>
      <c r="E31" s="37" t="s">
        <v>209</v>
      </c>
      <c r="F31" s="37" t="s">
        <v>210</v>
      </c>
      <c r="G31" s="11" t="s">
        <v>211</v>
      </c>
      <c r="H31" s="12">
        <v>2400</v>
      </c>
      <c r="I31" s="13" t="s">
        <v>29</v>
      </c>
      <c r="J31" s="14">
        <v>48</v>
      </c>
      <c r="K31" s="15">
        <v>38.400000000000006</v>
      </c>
      <c r="L31" s="15">
        <v>9.6000000000000014</v>
      </c>
      <c r="M31" s="16" t="s">
        <v>20</v>
      </c>
      <c r="N31" s="11">
        <v>15.360000000000003</v>
      </c>
      <c r="O31" s="16" t="s">
        <v>21</v>
      </c>
      <c r="P31" s="11">
        <v>3.8400000000000007</v>
      </c>
      <c r="Q31" s="16" t="s">
        <v>30</v>
      </c>
      <c r="R31" s="11">
        <v>1.9200000000000004</v>
      </c>
      <c r="S31" s="16" t="s">
        <v>20</v>
      </c>
      <c r="T31" s="11">
        <v>1.9200000000000004</v>
      </c>
      <c r="U31" s="16" t="s">
        <v>30</v>
      </c>
      <c r="V31" s="11">
        <v>5.7600000000000007</v>
      </c>
      <c r="W31" s="18"/>
      <c r="X31" s="11">
        <v>3.8400000000000007</v>
      </c>
      <c r="Y31" s="16" t="s">
        <v>23</v>
      </c>
      <c r="Z31" s="11">
        <v>1.9200000000000004</v>
      </c>
      <c r="AA31" s="16" t="s">
        <v>31</v>
      </c>
      <c r="AB31" s="11">
        <v>1.9200000000000004</v>
      </c>
      <c r="AC31" s="18"/>
      <c r="AD31" s="11">
        <v>1.9200000000000004</v>
      </c>
      <c r="AE31" s="19">
        <v>32.64</v>
      </c>
      <c r="AF31" s="20">
        <v>5.7600000000000016</v>
      </c>
      <c r="AG31" s="20">
        <v>9.6000000000000014</v>
      </c>
      <c r="AH31" s="20">
        <v>38.400000000000006</v>
      </c>
      <c r="AI31" s="20">
        <v>0</v>
      </c>
    </row>
    <row r="32" spans="1:35" x14ac:dyDescent="0.25">
      <c r="A32" s="43" t="s">
        <v>99</v>
      </c>
      <c r="B32" s="44">
        <v>45627</v>
      </c>
      <c r="C32" s="37">
        <v>365</v>
      </c>
      <c r="D32" s="37" t="s">
        <v>133</v>
      </c>
      <c r="E32" s="37" t="s">
        <v>134</v>
      </c>
      <c r="F32" s="37" t="s">
        <v>212</v>
      </c>
      <c r="G32" s="11" t="s">
        <v>203</v>
      </c>
      <c r="H32" s="12">
        <v>150</v>
      </c>
      <c r="I32" s="13">
        <v>0</v>
      </c>
      <c r="J32" s="14">
        <v>0</v>
      </c>
      <c r="K32" s="15">
        <v>0</v>
      </c>
      <c r="L32" s="15">
        <v>0</v>
      </c>
      <c r="M32" s="16" t="s">
        <v>20</v>
      </c>
      <c r="N32" s="11">
        <v>0</v>
      </c>
      <c r="O32" s="16" t="s">
        <v>21</v>
      </c>
      <c r="P32" s="11">
        <v>0</v>
      </c>
      <c r="Q32" s="16"/>
      <c r="R32" s="11">
        <v>0</v>
      </c>
      <c r="S32" s="16" t="s">
        <v>21</v>
      </c>
      <c r="T32" s="11">
        <v>0</v>
      </c>
      <c r="U32" s="18"/>
      <c r="V32" s="11">
        <v>0</v>
      </c>
      <c r="W32" s="18"/>
      <c r="X32" s="11">
        <v>0</v>
      </c>
      <c r="Y32" s="16" t="s">
        <v>23</v>
      </c>
      <c r="Z32" s="11">
        <v>0</v>
      </c>
      <c r="AA32" s="16"/>
      <c r="AB32" s="11">
        <v>0</v>
      </c>
      <c r="AC32" s="16"/>
      <c r="AD32" s="11">
        <v>0</v>
      </c>
      <c r="AE32" s="19">
        <v>0</v>
      </c>
      <c r="AF32" s="20">
        <v>0</v>
      </c>
      <c r="AG32" s="20">
        <v>0</v>
      </c>
    </row>
    <row r="33" spans="1:35" x14ac:dyDescent="0.25">
      <c r="A33" s="43" t="s">
        <v>100</v>
      </c>
      <c r="B33" s="44">
        <v>2024</v>
      </c>
      <c r="C33" s="37">
        <v>366</v>
      </c>
      <c r="D33" s="37" t="s">
        <v>133</v>
      </c>
      <c r="E33" s="37" t="s">
        <v>166</v>
      </c>
      <c r="F33" s="37" t="s">
        <v>213</v>
      </c>
      <c r="G33" s="11" t="s">
        <v>167</v>
      </c>
      <c r="H33" s="12">
        <v>800.01</v>
      </c>
      <c r="I33" s="13" t="s">
        <v>188</v>
      </c>
      <c r="J33" s="14">
        <v>16.0002</v>
      </c>
      <c r="K33" s="15">
        <v>12.80016</v>
      </c>
      <c r="L33" s="15">
        <v>3.20004</v>
      </c>
      <c r="M33" s="16" t="s">
        <v>20</v>
      </c>
      <c r="N33" s="11">
        <v>5.1200640000000002</v>
      </c>
      <c r="O33" s="16" t="s">
        <v>21</v>
      </c>
      <c r="P33" s="11">
        <v>1.280016</v>
      </c>
      <c r="Q33" s="16" t="s">
        <v>21</v>
      </c>
      <c r="R33" s="11">
        <v>0.64000800000000002</v>
      </c>
      <c r="S33" s="16" t="s">
        <v>24</v>
      </c>
      <c r="T33" s="11">
        <v>0.64000800000000002</v>
      </c>
      <c r="U33" s="16" t="s">
        <v>24</v>
      </c>
      <c r="V33" s="11">
        <v>1.920024</v>
      </c>
      <c r="W33" s="16" t="s">
        <v>22</v>
      </c>
      <c r="X33" s="11">
        <v>1.280016</v>
      </c>
      <c r="Y33" s="16" t="s">
        <v>23</v>
      </c>
      <c r="Z33" s="11">
        <v>0.64000800000000002</v>
      </c>
      <c r="AA33" s="16" t="s">
        <v>20</v>
      </c>
      <c r="AB33" s="11">
        <v>0.64000800000000002</v>
      </c>
      <c r="AC33" s="18"/>
      <c r="AD33" s="11">
        <v>0.64000800000000002</v>
      </c>
      <c r="AE33" s="19">
        <v>12.160152</v>
      </c>
      <c r="AF33" s="20">
        <v>0.64000800000000002</v>
      </c>
      <c r="AG33" s="20">
        <v>3.20004</v>
      </c>
      <c r="AH33" s="20">
        <v>12.80016</v>
      </c>
      <c r="AI33" s="20">
        <v>0</v>
      </c>
    </row>
    <row r="34" spans="1:35" x14ac:dyDescent="0.25">
      <c r="A34" s="43" t="s">
        <v>101</v>
      </c>
      <c r="B34" s="43">
        <v>2024</v>
      </c>
      <c r="C34" s="37">
        <v>382</v>
      </c>
      <c r="D34" s="37" t="s">
        <v>133</v>
      </c>
      <c r="E34" s="37" t="s">
        <v>214</v>
      </c>
      <c r="F34" s="37" t="s">
        <v>215</v>
      </c>
      <c r="G34" s="11" t="s">
        <v>216</v>
      </c>
      <c r="H34" s="12">
        <v>5128.6400000000003</v>
      </c>
      <c r="I34" s="13" t="s">
        <v>217</v>
      </c>
      <c r="J34" s="14">
        <v>102.57</v>
      </c>
      <c r="K34" s="15">
        <v>82.055999999999997</v>
      </c>
      <c r="L34" s="15">
        <v>20.513999999999999</v>
      </c>
      <c r="M34" s="16" t="s">
        <v>20</v>
      </c>
      <c r="N34" s="11">
        <v>32.822400000000002</v>
      </c>
      <c r="O34" s="16" t="s">
        <v>21</v>
      </c>
      <c r="P34" s="11">
        <v>8.2056000000000004</v>
      </c>
      <c r="Q34" s="16" t="s">
        <v>21</v>
      </c>
      <c r="R34" s="11">
        <v>4.1028000000000002</v>
      </c>
      <c r="S34" s="16" t="s">
        <v>21</v>
      </c>
      <c r="T34" s="11">
        <v>4.1028000000000002</v>
      </c>
      <c r="U34" s="16" t="s">
        <v>21</v>
      </c>
      <c r="V34" s="11">
        <v>12.308399999999999</v>
      </c>
      <c r="W34" s="18"/>
      <c r="X34" s="11">
        <v>8.2056000000000004</v>
      </c>
      <c r="Y34" s="16" t="s">
        <v>23</v>
      </c>
      <c r="Z34" s="11">
        <v>4.1028000000000002</v>
      </c>
      <c r="AA34" s="16" t="s">
        <v>20</v>
      </c>
      <c r="AB34" s="11">
        <v>4.1028000000000002</v>
      </c>
      <c r="AC34" s="18"/>
      <c r="AD34" s="11">
        <v>4.1028000000000002</v>
      </c>
      <c r="AE34" s="19">
        <v>69.747600000000006</v>
      </c>
      <c r="AF34" s="20">
        <v>12.308400000000001</v>
      </c>
      <c r="AG34" s="20">
        <v>20.513999999999999</v>
      </c>
      <c r="AH34" s="20">
        <v>82.055999999999997</v>
      </c>
      <c r="AI34" s="20">
        <v>0</v>
      </c>
    </row>
    <row r="35" spans="1:35" x14ac:dyDescent="0.25">
      <c r="A35" s="43" t="s">
        <v>73</v>
      </c>
      <c r="B35" s="46" t="s">
        <v>103</v>
      </c>
      <c r="C35" s="37">
        <v>388</v>
      </c>
      <c r="D35" s="37" t="s">
        <v>133</v>
      </c>
      <c r="E35" s="37" t="s">
        <v>218</v>
      </c>
      <c r="F35" s="37" t="s">
        <v>219</v>
      </c>
      <c r="G35" s="11" t="s">
        <v>220</v>
      </c>
      <c r="H35" s="12">
        <v>80300</v>
      </c>
      <c r="I35" s="13">
        <v>0</v>
      </c>
      <c r="J35" s="14">
        <v>1606</v>
      </c>
      <c r="K35" s="15">
        <v>1284.8000000000002</v>
      </c>
      <c r="L35" s="15">
        <v>321.20000000000005</v>
      </c>
      <c r="M35" s="16" t="s">
        <v>20</v>
      </c>
      <c r="N35" s="11">
        <v>513.92000000000007</v>
      </c>
      <c r="O35" s="16" t="s">
        <v>21</v>
      </c>
      <c r="P35" s="11">
        <v>128.48000000000002</v>
      </c>
      <c r="Q35" s="16" t="s">
        <v>21</v>
      </c>
      <c r="R35" s="11">
        <v>64.240000000000009</v>
      </c>
      <c r="S35" s="16" t="s">
        <v>21</v>
      </c>
      <c r="T35" s="11">
        <v>64.240000000000009</v>
      </c>
      <c r="U35" s="16" t="s">
        <v>20</v>
      </c>
      <c r="V35" s="11">
        <v>192.72000000000003</v>
      </c>
      <c r="W35" s="16" t="s">
        <v>24</v>
      </c>
      <c r="X35" s="11">
        <v>128.48000000000002</v>
      </c>
      <c r="Y35" s="16" t="s">
        <v>23</v>
      </c>
      <c r="Z35" s="11">
        <v>64.240000000000009</v>
      </c>
      <c r="AA35" s="16" t="s">
        <v>24</v>
      </c>
      <c r="AB35" s="11">
        <v>64.240000000000009</v>
      </c>
      <c r="AC35" s="18"/>
      <c r="AD35" s="11">
        <v>64.240000000000009</v>
      </c>
      <c r="AE35" s="19">
        <v>1220.5600000000002</v>
      </c>
      <c r="AF35" s="20">
        <v>64.240000000000009</v>
      </c>
      <c r="AG35" s="20">
        <v>321.20000000000005</v>
      </c>
      <c r="AH35" s="20">
        <v>1284.8000000000002</v>
      </c>
      <c r="AI35" s="20">
        <v>0</v>
      </c>
    </row>
    <row r="36" spans="1:35" x14ac:dyDescent="0.25">
      <c r="A36" s="43" t="s">
        <v>102</v>
      </c>
      <c r="B36" s="46" t="s">
        <v>103</v>
      </c>
      <c r="C36" s="37">
        <v>394</v>
      </c>
      <c r="D36" s="37" t="s">
        <v>133</v>
      </c>
      <c r="E36" s="37" t="s">
        <v>221</v>
      </c>
      <c r="F36" s="37" t="s">
        <v>222</v>
      </c>
      <c r="G36" s="11" t="s">
        <v>223</v>
      </c>
      <c r="H36" s="12">
        <v>1800</v>
      </c>
      <c r="I36" s="13">
        <v>0</v>
      </c>
      <c r="J36" s="14">
        <v>36</v>
      </c>
      <c r="K36" s="15">
        <v>28.8</v>
      </c>
      <c r="L36" s="15">
        <v>7.2</v>
      </c>
      <c r="M36" s="16" t="s">
        <v>20</v>
      </c>
      <c r="N36" s="11">
        <v>11.520000000000001</v>
      </c>
      <c r="O36" s="16" t="s">
        <v>21</v>
      </c>
      <c r="P36" s="11">
        <v>2.8800000000000003</v>
      </c>
      <c r="Q36" s="16" t="s">
        <v>21</v>
      </c>
      <c r="R36" s="11">
        <v>1.4400000000000002</v>
      </c>
      <c r="S36" s="16" t="s">
        <v>21</v>
      </c>
      <c r="T36" s="11">
        <v>1.4400000000000002</v>
      </c>
      <c r="U36" s="16" t="s">
        <v>20</v>
      </c>
      <c r="V36" s="11">
        <v>4.32</v>
      </c>
      <c r="W36" s="18"/>
      <c r="X36" s="11">
        <v>2.8800000000000003</v>
      </c>
      <c r="Y36" s="16" t="s">
        <v>23</v>
      </c>
      <c r="Z36" s="11">
        <v>1.4400000000000002</v>
      </c>
      <c r="AA36" s="16" t="s">
        <v>21</v>
      </c>
      <c r="AB36" s="11">
        <v>1.4400000000000002</v>
      </c>
      <c r="AC36" s="18"/>
      <c r="AD36" s="11">
        <v>1.4400000000000002</v>
      </c>
      <c r="AE36" s="19">
        <v>24.480000000000004</v>
      </c>
      <c r="AF36" s="20">
        <v>4.32</v>
      </c>
      <c r="AG36" s="20">
        <v>7.2</v>
      </c>
      <c r="AH36" s="20">
        <v>28.8</v>
      </c>
      <c r="AI36" s="20">
        <v>0</v>
      </c>
    </row>
    <row r="37" spans="1:35" x14ac:dyDescent="0.25">
      <c r="A37" s="43" t="s">
        <v>104</v>
      </c>
      <c r="B37" s="43">
        <v>2024</v>
      </c>
      <c r="C37" s="37">
        <v>406</v>
      </c>
      <c r="D37" s="37" t="s">
        <v>133</v>
      </c>
      <c r="E37" s="37" t="s">
        <v>224</v>
      </c>
      <c r="F37" s="37" t="s">
        <v>225</v>
      </c>
      <c r="G37" s="11" t="s">
        <v>226</v>
      </c>
      <c r="H37" s="12">
        <v>17082.73</v>
      </c>
      <c r="I37" s="13" t="s">
        <v>227</v>
      </c>
      <c r="J37" s="14">
        <v>921.27</v>
      </c>
      <c r="K37" s="15">
        <v>737.01600000000008</v>
      </c>
      <c r="L37" s="15">
        <v>184.25400000000002</v>
      </c>
      <c r="M37" s="16" t="s">
        <v>20</v>
      </c>
      <c r="N37" s="11">
        <v>294.80640000000005</v>
      </c>
      <c r="O37" s="16" t="s">
        <v>21</v>
      </c>
      <c r="P37" s="11">
        <v>73.701600000000013</v>
      </c>
      <c r="Q37" s="16" t="s">
        <v>24</v>
      </c>
      <c r="R37" s="11">
        <v>36.850800000000007</v>
      </c>
      <c r="S37" s="16" t="s">
        <v>24</v>
      </c>
      <c r="T37" s="11">
        <v>36.850800000000007</v>
      </c>
      <c r="U37" s="16" t="s">
        <v>20</v>
      </c>
      <c r="V37" s="11">
        <v>110.55240000000001</v>
      </c>
      <c r="W37" s="16" t="s">
        <v>24</v>
      </c>
      <c r="X37" s="11">
        <v>73.701600000000013</v>
      </c>
      <c r="Y37" s="16" t="s">
        <v>23</v>
      </c>
      <c r="Z37" s="11">
        <v>36.850800000000007</v>
      </c>
      <c r="AA37" s="16" t="s">
        <v>21</v>
      </c>
      <c r="AB37" s="11">
        <v>36.850800000000007</v>
      </c>
      <c r="AC37" s="18"/>
      <c r="AD37" s="11">
        <v>36.850800000000007</v>
      </c>
      <c r="AE37" s="19">
        <v>700.16520000000003</v>
      </c>
      <c r="AF37" s="20">
        <v>36.850800000000007</v>
      </c>
      <c r="AG37" s="20">
        <v>184.25400000000002</v>
      </c>
      <c r="AH37" s="20">
        <v>737.01600000000008</v>
      </c>
      <c r="AI37" s="20">
        <v>0</v>
      </c>
    </row>
    <row r="38" spans="1:35" x14ac:dyDescent="0.25">
      <c r="A38" s="43" t="s">
        <v>105</v>
      </c>
      <c r="B38" s="43">
        <v>2024</v>
      </c>
      <c r="C38" s="37">
        <v>410</v>
      </c>
      <c r="D38" s="37" t="s">
        <v>133</v>
      </c>
      <c r="E38" s="37" t="s">
        <v>228</v>
      </c>
      <c r="F38" s="37" t="s">
        <v>229</v>
      </c>
      <c r="G38" s="11" t="s">
        <v>155</v>
      </c>
      <c r="H38" s="12">
        <v>8320</v>
      </c>
      <c r="I38" s="13" t="s">
        <v>230</v>
      </c>
      <c r="J38" s="14">
        <v>166.4</v>
      </c>
      <c r="K38" s="15">
        <v>133.12</v>
      </c>
      <c r="L38" s="15">
        <v>33.28</v>
      </c>
      <c r="M38" s="16" t="s">
        <v>20</v>
      </c>
      <c r="N38" s="11">
        <v>53.248000000000005</v>
      </c>
      <c r="O38" s="16" t="s">
        <v>21</v>
      </c>
      <c r="P38" s="11">
        <v>13.312000000000001</v>
      </c>
      <c r="Q38" s="16" t="s">
        <v>21</v>
      </c>
      <c r="R38" s="11">
        <v>6.6560000000000006</v>
      </c>
      <c r="S38" s="16" t="s">
        <v>24</v>
      </c>
      <c r="T38" s="11">
        <v>6.6560000000000006</v>
      </c>
      <c r="U38" s="16" t="s">
        <v>20</v>
      </c>
      <c r="V38" s="11">
        <v>19.968</v>
      </c>
      <c r="W38" s="16" t="s">
        <v>22</v>
      </c>
      <c r="X38" s="11">
        <v>13.312000000000001</v>
      </c>
      <c r="Y38" s="16" t="s">
        <v>23</v>
      </c>
      <c r="Z38" s="11">
        <v>6.6560000000000006</v>
      </c>
      <c r="AA38" s="16" t="s">
        <v>24</v>
      </c>
      <c r="AB38" s="11">
        <v>6.6560000000000006</v>
      </c>
      <c r="AC38" s="18"/>
      <c r="AD38" s="11">
        <v>6.6560000000000006</v>
      </c>
      <c r="AE38" s="19">
        <v>126.464</v>
      </c>
      <c r="AF38" s="20">
        <v>6.6560000000000006</v>
      </c>
      <c r="AG38" s="20">
        <v>33.28</v>
      </c>
      <c r="AH38" s="20">
        <v>133.12</v>
      </c>
      <c r="AI38" s="20">
        <v>0</v>
      </c>
    </row>
    <row r="39" spans="1:35" x14ac:dyDescent="0.25">
      <c r="A39" s="43" t="s">
        <v>92</v>
      </c>
      <c r="B39" s="43">
        <v>2024</v>
      </c>
      <c r="C39" s="37">
        <v>411</v>
      </c>
      <c r="D39" s="37" t="s">
        <v>133</v>
      </c>
      <c r="E39" s="37" t="s">
        <v>231</v>
      </c>
      <c r="F39" s="37" t="s">
        <v>232</v>
      </c>
      <c r="G39" s="11" t="s">
        <v>233</v>
      </c>
      <c r="H39" s="12">
        <v>500</v>
      </c>
      <c r="I39" s="13">
        <v>0</v>
      </c>
      <c r="J39" s="14">
        <v>10</v>
      </c>
      <c r="K39" s="15">
        <v>8</v>
      </c>
      <c r="L39" s="15">
        <v>2</v>
      </c>
      <c r="M39" s="16" t="s">
        <v>20</v>
      </c>
      <c r="N39" s="11">
        <v>3.2</v>
      </c>
      <c r="O39" s="16" t="s">
        <v>21</v>
      </c>
      <c r="P39" s="11">
        <v>0.8</v>
      </c>
      <c r="Q39" s="16" t="s">
        <v>21</v>
      </c>
      <c r="R39" s="11">
        <v>0.4</v>
      </c>
      <c r="S39" s="16" t="s">
        <v>21</v>
      </c>
      <c r="T39" s="11">
        <v>0.4</v>
      </c>
      <c r="U39" s="16" t="s">
        <v>20</v>
      </c>
      <c r="V39" s="11">
        <v>1.2</v>
      </c>
      <c r="W39" s="18"/>
      <c r="X39" s="11">
        <v>0.8</v>
      </c>
      <c r="Y39" s="16" t="s">
        <v>23</v>
      </c>
      <c r="Z39" s="11">
        <v>0.4</v>
      </c>
      <c r="AA39" s="16" t="s">
        <v>21</v>
      </c>
      <c r="AB39" s="11">
        <v>0.4</v>
      </c>
      <c r="AC39" s="18"/>
      <c r="AD39" s="11">
        <v>0.4</v>
      </c>
      <c r="AE39" s="19">
        <v>6.8</v>
      </c>
      <c r="AF39" s="20">
        <v>1.2000000000000002</v>
      </c>
      <c r="AG39" s="20">
        <v>2</v>
      </c>
      <c r="AH39" s="20">
        <v>8</v>
      </c>
      <c r="AI39" s="20">
        <v>0</v>
      </c>
    </row>
    <row r="40" spans="1:35" x14ac:dyDescent="0.25">
      <c r="A40" s="43" t="s">
        <v>107</v>
      </c>
      <c r="B40" s="43">
        <v>2024</v>
      </c>
      <c r="C40" s="37">
        <v>429</v>
      </c>
      <c r="D40" s="37" t="s">
        <v>133</v>
      </c>
      <c r="E40" s="37" t="s">
        <v>234</v>
      </c>
      <c r="F40" s="37" t="s">
        <v>235</v>
      </c>
      <c r="G40" s="11" t="s">
        <v>236</v>
      </c>
      <c r="H40" s="12">
        <v>21872</v>
      </c>
      <c r="I40" s="13" t="s">
        <v>237</v>
      </c>
      <c r="J40" s="14">
        <v>528</v>
      </c>
      <c r="K40" s="15">
        <v>422.40000000000003</v>
      </c>
      <c r="L40" s="15">
        <v>105.60000000000001</v>
      </c>
      <c r="M40" s="16" t="s">
        <v>20</v>
      </c>
      <c r="N40" s="11">
        <v>168.96000000000004</v>
      </c>
      <c r="O40" s="16" t="s">
        <v>21</v>
      </c>
      <c r="P40" s="11">
        <v>42.240000000000009</v>
      </c>
      <c r="Q40" s="16" t="s">
        <v>32</v>
      </c>
      <c r="R40" s="11">
        <v>21.120000000000005</v>
      </c>
      <c r="S40" s="16" t="s">
        <v>32</v>
      </c>
      <c r="T40" s="11">
        <v>21.120000000000005</v>
      </c>
      <c r="U40" s="16" t="s">
        <v>20</v>
      </c>
      <c r="V40" s="11">
        <v>63.36</v>
      </c>
      <c r="W40" s="18"/>
      <c r="X40" s="11">
        <v>42.240000000000009</v>
      </c>
      <c r="Y40" s="16" t="s">
        <v>23</v>
      </c>
      <c r="Z40" s="11">
        <v>21.120000000000005</v>
      </c>
      <c r="AA40" s="16" t="s">
        <v>32</v>
      </c>
      <c r="AB40" s="11">
        <v>21.120000000000005</v>
      </c>
      <c r="AC40" s="16" t="s">
        <v>30</v>
      </c>
      <c r="AD40" s="11">
        <v>21.120000000000005</v>
      </c>
      <c r="AE40" s="19">
        <v>380.16000000000008</v>
      </c>
      <c r="AF40" s="20">
        <v>42.240000000000009</v>
      </c>
      <c r="AG40" s="20">
        <v>105.60000000000001</v>
      </c>
      <c r="AH40" s="20">
        <v>422.40000000000003</v>
      </c>
      <c r="AI40" s="20">
        <v>0</v>
      </c>
    </row>
    <row r="41" spans="1:35" x14ac:dyDescent="0.25">
      <c r="A41" s="43" t="s">
        <v>108</v>
      </c>
      <c r="B41" s="43">
        <v>2024</v>
      </c>
      <c r="C41" s="37">
        <v>436</v>
      </c>
      <c r="D41" s="37" t="s">
        <v>133</v>
      </c>
      <c r="E41" s="37" t="s">
        <v>238</v>
      </c>
      <c r="F41" s="37" t="s">
        <v>239</v>
      </c>
      <c r="G41" s="11" t="s">
        <v>240</v>
      </c>
      <c r="H41" s="12">
        <v>10290</v>
      </c>
      <c r="I41" s="13" t="s">
        <v>241</v>
      </c>
      <c r="J41" s="14">
        <v>443.1</v>
      </c>
      <c r="K41" s="15">
        <v>354.48</v>
      </c>
      <c r="L41" s="15">
        <v>88.62</v>
      </c>
      <c r="M41" s="16" t="s">
        <v>20</v>
      </c>
      <c r="N41" s="11">
        <v>141.792</v>
      </c>
      <c r="O41" s="16" t="s">
        <v>21</v>
      </c>
      <c r="P41" s="11">
        <v>35.448</v>
      </c>
      <c r="Q41" s="16" t="s">
        <v>20</v>
      </c>
      <c r="R41" s="11">
        <v>17.724</v>
      </c>
      <c r="S41" s="16" t="s">
        <v>20</v>
      </c>
      <c r="T41" s="11">
        <v>17.724</v>
      </c>
      <c r="U41" s="16" t="s">
        <v>24</v>
      </c>
      <c r="V41" s="11">
        <v>53.172000000000004</v>
      </c>
      <c r="W41" s="16" t="s">
        <v>22</v>
      </c>
      <c r="X41" s="11">
        <v>35.448</v>
      </c>
      <c r="Y41" s="16" t="s">
        <v>23</v>
      </c>
      <c r="Z41" s="11">
        <v>17.724</v>
      </c>
      <c r="AA41" s="16" t="s">
        <v>24</v>
      </c>
      <c r="AB41" s="11">
        <v>17.724</v>
      </c>
      <c r="AC41" s="18"/>
      <c r="AD41" s="11">
        <v>17.724</v>
      </c>
      <c r="AE41" s="19">
        <v>336.75600000000003</v>
      </c>
      <c r="AF41" s="20">
        <v>17.724</v>
      </c>
      <c r="AG41" s="20">
        <v>88.62</v>
      </c>
      <c r="AH41" s="20">
        <v>354.48</v>
      </c>
      <c r="AI41" s="20">
        <v>0</v>
      </c>
    </row>
    <row r="42" spans="1:35" x14ac:dyDescent="0.25">
      <c r="A42" s="43" t="s">
        <v>108</v>
      </c>
      <c r="B42" s="43">
        <v>2024</v>
      </c>
      <c r="C42" s="37">
        <v>437</v>
      </c>
      <c r="D42" s="37" t="s">
        <v>133</v>
      </c>
      <c r="E42" s="37" t="s">
        <v>238</v>
      </c>
      <c r="F42" s="37">
        <v>0</v>
      </c>
      <c r="G42" s="11" t="s">
        <v>240</v>
      </c>
      <c r="H42" s="12">
        <v>4975.99</v>
      </c>
      <c r="I42" s="13">
        <v>0</v>
      </c>
      <c r="J42" s="14">
        <v>99.519800000000004</v>
      </c>
      <c r="K42" s="15">
        <v>79.615840000000006</v>
      </c>
      <c r="L42" s="15">
        <v>19.903960000000001</v>
      </c>
      <c r="M42" s="16" t="s">
        <v>20</v>
      </c>
      <c r="N42" s="11">
        <v>31.846336000000004</v>
      </c>
      <c r="O42" s="16" t="s">
        <v>21</v>
      </c>
      <c r="P42" s="11">
        <v>7.9615840000000011</v>
      </c>
      <c r="Q42" s="16" t="s">
        <v>20</v>
      </c>
      <c r="R42" s="11">
        <v>3.9807920000000006</v>
      </c>
      <c r="S42" s="16" t="s">
        <v>24</v>
      </c>
      <c r="T42" s="11">
        <v>3.9807920000000006</v>
      </c>
      <c r="U42" s="16" t="s">
        <v>24</v>
      </c>
      <c r="V42" s="11">
        <v>11.942376000000001</v>
      </c>
      <c r="W42" s="16" t="s">
        <v>22</v>
      </c>
      <c r="X42" s="11">
        <v>7.9615840000000011</v>
      </c>
      <c r="Y42" s="16" t="s">
        <v>23</v>
      </c>
      <c r="Z42" s="11">
        <v>3.9807920000000006</v>
      </c>
      <c r="AA42" s="16" t="s">
        <v>22</v>
      </c>
      <c r="AB42" s="11">
        <v>3.9807920000000006</v>
      </c>
      <c r="AC42" s="18"/>
      <c r="AD42" s="11">
        <v>3.9807920000000006</v>
      </c>
      <c r="AE42" s="19">
        <v>75.635048000000012</v>
      </c>
      <c r="AF42" s="20">
        <v>3.9807920000000006</v>
      </c>
      <c r="AG42" s="20">
        <v>19.903960000000001</v>
      </c>
      <c r="AH42" s="20">
        <v>79.615840000000006</v>
      </c>
      <c r="AI42" s="20">
        <v>0</v>
      </c>
    </row>
    <row r="43" spans="1:35" x14ac:dyDescent="0.25">
      <c r="A43" s="43" t="s">
        <v>106</v>
      </c>
      <c r="B43" s="43">
        <v>2024</v>
      </c>
      <c r="C43" s="37" t="s">
        <v>33</v>
      </c>
      <c r="D43" s="37" t="s">
        <v>242</v>
      </c>
      <c r="E43" s="37" t="s">
        <v>243</v>
      </c>
      <c r="F43" s="37">
        <v>0</v>
      </c>
      <c r="G43" s="11" t="s">
        <v>34</v>
      </c>
      <c r="H43" s="12">
        <v>108130.79</v>
      </c>
      <c r="I43" s="13">
        <v>0</v>
      </c>
      <c r="J43" s="14">
        <v>1744.05</v>
      </c>
      <c r="K43" s="15">
        <v>1395.24</v>
      </c>
      <c r="L43" s="15">
        <v>348.81</v>
      </c>
      <c r="M43" s="16" t="s">
        <v>20</v>
      </c>
      <c r="N43" s="11">
        <v>558.096</v>
      </c>
      <c r="O43" s="16" t="s">
        <v>24</v>
      </c>
      <c r="P43" s="11">
        <v>139.524</v>
      </c>
      <c r="Q43" s="16" t="s">
        <v>24</v>
      </c>
      <c r="R43" s="11">
        <v>69.762</v>
      </c>
      <c r="S43" s="16" t="s">
        <v>24</v>
      </c>
      <c r="T43" s="11">
        <v>69.762</v>
      </c>
      <c r="U43" s="16" t="s">
        <v>24</v>
      </c>
      <c r="V43" s="11">
        <v>209.286</v>
      </c>
      <c r="W43" s="18"/>
      <c r="X43" s="11">
        <v>139.524</v>
      </c>
      <c r="Y43" s="16" t="s">
        <v>23</v>
      </c>
      <c r="Z43" s="11">
        <v>69.762</v>
      </c>
      <c r="AA43" s="16" t="s">
        <v>24</v>
      </c>
      <c r="AB43" s="11">
        <v>69.762</v>
      </c>
      <c r="AC43" s="18"/>
      <c r="AD43" s="11">
        <v>69.762</v>
      </c>
      <c r="AE43" s="19">
        <v>1185.9539999999997</v>
      </c>
      <c r="AF43" s="20">
        <v>209.286</v>
      </c>
      <c r="AG43" s="20">
        <v>348.81</v>
      </c>
      <c r="AH43" s="20">
        <v>1395.24</v>
      </c>
      <c r="AI43" s="20">
        <v>0</v>
      </c>
    </row>
    <row r="44" spans="1:35" x14ac:dyDescent="0.25">
      <c r="A44" s="43" t="s">
        <v>109</v>
      </c>
      <c r="B44" s="43">
        <v>2024</v>
      </c>
      <c r="C44" s="37" t="s">
        <v>33</v>
      </c>
      <c r="D44" s="37">
        <v>0</v>
      </c>
      <c r="E44" s="37" t="s">
        <v>244</v>
      </c>
      <c r="F44" s="37">
        <v>0</v>
      </c>
      <c r="G44" s="11" t="s">
        <v>35</v>
      </c>
      <c r="H44" s="12">
        <v>18900</v>
      </c>
      <c r="I44" s="13" t="s">
        <v>245</v>
      </c>
      <c r="J44" s="14">
        <v>856.6</v>
      </c>
      <c r="K44" s="15">
        <v>685.28000000000009</v>
      </c>
      <c r="L44" s="15">
        <v>171.32000000000002</v>
      </c>
      <c r="M44" s="16" t="s">
        <v>20</v>
      </c>
      <c r="N44" s="11">
        <v>274.11200000000002</v>
      </c>
      <c r="O44" s="16" t="s">
        <v>21</v>
      </c>
      <c r="P44" s="11">
        <v>68.528000000000006</v>
      </c>
      <c r="Q44" s="16" t="s">
        <v>24</v>
      </c>
      <c r="R44" s="11">
        <v>34.264000000000003</v>
      </c>
      <c r="S44" s="16" t="s">
        <v>24</v>
      </c>
      <c r="T44" s="11">
        <v>34.264000000000003</v>
      </c>
      <c r="U44" s="16" t="s">
        <v>20</v>
      </c>
      <c r="V44" s="11">
        <v>102.79200000000002</v>
      </c>
      <c r="W44" s="18"/>
      <c r="X44" s="11">
        <v>68.528000000000006</v>
      </c>
      <c r="Y44" s="16" t="s">
        <v>23</v>
      </c>
      <c r="Z44" s="11">
        <v>34.264000000000003</v>
      </c>
      <c r="AA44" s="16" t="s">
        <v>24</v>
      </c>
      <c r="AB44" s="11">
        <v>34.264000000000003</v>
      </c>
      <c r="AC44" s="18"/>
      <c r="AD44" s="11">
        <v>34.264000000000003</v>
      </c>
      <c r="AE44" s="19">
        <v>582.48800000000006</v>
      </c>
      <c r="AF44" s="20">
        <v>102.792</v>
      </c>
      <c r="AG44" s="20">
        <v>171.32000000000002</v>
      </c>
      <c r="AH44" s="20">
        <v>685.28000000000009</v>
      </c>
      <c r="AI44" s="20">
        <v>0</v>
      </c>
    </row>
    <row r="45" spans="1:35" x14ac:dyDescent="0.25">
      <c r="A45" s="45" t="s">
        <v>110</v>
      </c>
      <c r="B45" s="43">
        <v>2024</v>
      </c>
      <c r="C45" s="37">
        <v>477</v>
      </c>
      <c r="D45" s="37" t="s">
        <v>36</v>
      </c>
      <c r="E45" s="37" t="s">
        <v>169</v>
      </c>
      <c r="F45" s="37" t="s">
        <v>246</v>
      </c>
      <c r="G45" s="11" t="s">
        <v>240</v>
      </c>
      <c r="H45" s="12">
        <v>9160.91</v>
      </c>
      <c r="I45" s="13"/>
      <c r="J45" s="14">
        <v>147.66</v>
      </c>
      <c r="K45" s="15">
        <v>118.128</v>
      </c>
      <c r="L45" s="15">
        <v>29.532</v>
      </c>
      <c r="M45" s="16" t="s">
        <v>20</v>
      </c>
      <c r="N45" s="11">
        <v>47.251200000000004</v>
      </c>
      <c r="O45" s="16" t="s">
        <v>21</v>
      </c>
      <c r="P45" s="11">
        <v>11.812800000000001</v>
      </c>
      <c r="Q45" s="16" t="s">
        <v>21</v>
      </c>
      <c r="R45" s="11">
        <v>5.9064000000000005</v>
      </c>
      <c r="S45" s="16" t="s">
        <v>21</v>
      </c>
      <c r="T45" s="11">
        <v>5.9064000000000005</v>
      </c>
      <c r="U45" s="16" t="s">
        <v>20</v>
      </c>
      <c r="V45" s="11">
        <v>17.719200000000001</v>
      </c>
      <c r="W45" s="16" t="s">
        <v>22</v>
      </c>
      <c r="X45" s="11">
        <v>11.812800000000001</v>
      </c>
      <c r="Y45" s="16" t="s">
        <v>23</v>
      </c>
      <c r="Z45" s="11">
        <v>5.9064000000000005</v>
      </c>
      <c r="AA45" s="16" t="s">
        <v>21</v>
      </c>
      <c r="AB45" s="11">
        <v>5.9064000000000005</v>
      </c>
      <c r="AC45" s="18"/>
      <c r="AD45" s="11">
        <v>5.9064000000000005</v>
      </c>
      <c r="AE45" s="19">
        <v>112.22160000000001</v>
      </c>
      <c r="AF45" s="20">
        <v>5.9064000000000005</v>
      </c>
      <c r="AG45" s="20">
        <v>29.532</v>
      </c>
      <c r="AH45" s="20">
        <v>118.128</v>
      </c>
      <c r="AI45" s="20">
        <v>0</v>
      </c>
    </row>
    <row r="46" spans="1:35" x14ac:dyDescent="0.25">
      <c r="A46" s="43" t="s">
        <v>111</v>
      </c>
      <c r="B46" s="43">
        <v>2024</v>
      </c>
      <c r="C46" s="37" t="s">
        <v>33</v>
      </c>
      <c r="D46" s="37">
        <v>0</v>
      </c>
      <c r="E46" s="37" t="s">
        <v>247</v>
      </c>
      <c r="F46" s="37" t="s">
        <v>248</v>
      </c>
      <c r="G46" s="11" t="s">
        <v>37</v>
      </c>
      <c r="H46" s="12">
        <v>10000</v>
      </c>
      <c r="I46" s="13" t="s">
        <v>249</v>
      </c>
      <c r="J46" s="14">
        <v>200</v>
      </c>
      <c r="K46" s="15">
        <v>160</v>
      </c>
      <c r="L46" s="15">
        <v>40</v>
      </c>
      <c r="M46" s="16" t="s">
        <v>20</v>
      </c>
      <c r="N46" s="11">
        <v>64</v>
      </c>
      <c r="O46" s="16" t="s">
        <v>21</v>
      </c>
      <c r="P46" s="11">
        <v>16</v>
      </c>
      <c r="Q46" s="16" t="s">
        <v>24</v>
      </c>
      <c r="R46" s="11">
        <v>8</v>
      </c>
      <c r="S46" s="16" t="s">
        <v>24</v>
      </c>
      <c r="T46" s="11">
        <v>8</v>
      </c>
      <c r="U46" s="16" t="s">
        <v>20</v>
      </c>
      <c r="V46" s="11">
        <v>24</v>
      </c>
      <c r="W46" s="18"/>
      <c r="X46" s="11">
        <v>16</v>
      </c>
      <c r="Y46" s="16" t="s">
        <v>23</v>
      </c>
      <c r="Z46" s="11">
        <v>8</v>
      </c>
      <c r="AA46" s="16" t="s">
        <v>24</v>
      </c>
      <c r="AB46" s="11">
        <v>8</v>
      </c>
      <c r="AC46" s="16" t="s">
        <v>22</v>
      </c>
      <c r="AD46" s="11">
        <v>8</v>
      </c>
      <c r="AE46" s="19">
        <v>144</v>
      </c>
      <c r="AF46" s="20">
        <v>16</v>
      </c>
      <c r="AG46" s="20">
        <v>40</v>
      </c>
      <c r="AH46" s="20">
        <v>160</v>
      </c>
      <c r="AI46" s="20">
        <v>0</v>
      </c>
    </row>
    <row r="47" spans="1:35" x14ac:dyDescent="0.25">
      <c r="A47" s="43" t="s">
        <v>112</v>
      </c>
      <c r="B47" s="43">
        <v>2024</v>
      </c>
      <c r="C47" s="37" t="s">
        <v>33</v>
      </c>
      <c r="D47" s="37">
        <v>0</v>
      </c>
      <c r="E47" s="37" t="s">
        <v>250</v>
      </c>
      <c r="F47" s="37" t="s">
        <v>251</v>
      </c>
      <c r="G47" s="11" t="s">
        <v>38</v>
      </c>
      <c r="H47" s="12">
        <v>100940.81</v>
      </c>
      <c r="I47" s="13">
        <v>0</v>
      </c>
      <c r="J47" s="14">
        <v>2018.82</v>
      </c>
      <c r="K47" s="15">
        <v>1615.056</v>
      </c>
      <c r="L47" s="15">
        <v>403.76400000000001</v>
      </c>
      <c r="M47" s="16" t="s">
        <v>20</v>
      </c>
      <c r="N47" s="11">
        <v>646.02240000000006</v>
      </c>
      <c r="O47" s="16" t="s">
        <v>24</v>
      </c>
      <c r="P47" s="11">
        <v>161.50560000000002</v>
      </c>
      <c r="Q47" s="16" t="s">
        <v>24</v>
      </c>
      <c r="R47" s="11">
        <v>80.752800000000008</v>
      </c>
      <c r="S47" s="16" t="s">
        <v>24</v>
      </c>
      <c r="T47" s="11">
        <v>80.752800000000008</v>
      </c>
      <c r="U47" s="16" t="s">
        <v>24</v>
      </c>
      <c r="V47" s="11">
        <v>242.25839999999999</v>
      </c>
      <c r="W47" s="16" t="s">
        <v>22</v>
      </c>
      <c r="X47" s="11">
        <v>161.50560000000002</v>
      </c>
      <c r="Y47" s="16" t="s">
        <v>23</v>
      </c>
      <c r="Z47" s="11">
        <v>80.752800000000008</v>
      </c>
      <c r="AA47" s="16" t="s">
        <v>21</v>
      </c>
      <c r="AB47" s="11">
        <v>80.752800000000008</v>
      </c>
      <c r="AC47" s="18"/>
      <c r="AD47" s="11">
        <v>80.752800000000008</v>
      </c>
      <c r="AE47" s="19">
        <v>1534.3032000000001</v>
      </c>
      <c r="AF47" s="20">
        <v>80.752800000000008</v>
      </c>
      <c r="AG47" s="20">
        <v>403.76400000000001</v>
      </c>
      <c r="AH47" s="20">
        <v>1615.056</v>
      </c>
      <c r="AI47" s="20">
        <v>0</v>
      </c>
    </row>
    <row r="48" spans="1:35" x14ac:dyDescent="0.25">
      <c r="A48" s="43" t="s">
        <v>113</v>
      </c>
      <c r="B48" s="43">
        <v>2024</v>
      </c>
      <c r="C48" s="37" t="s">
        <v>33</v>
      </c>
      <c r="D48" s="37">
        <v>0</v>
      </c>
      <c r="E48" s="37" t="s">
        <v>252</v>
      </c>
      <c r="F48" s="37" t="s">
        <v>251</v>
      </c>
      <c r="G48" s="11" t="s">
        <v>39</v>
      </c>
      <c r="H48" s="12">
        <v>23900.84</v>
      </c>
      <c r="I48" s="13">
        <v>0</v>
      </c>
      <c r="J48" s="14">
        <v>464.64</v>
      </c>
      <c r="K48" s="15">
        <v>371.71199999999999</v>
      </c>
      <c r="L48" s="15">
        <v>92.927999999999997</v>
      </c>
      <c r="M48" s="16" t="s">
        <v>20</v>
      </c>
      <c r="N48" s="11">
        <v>148.6848</v>
      </c>
      <c r="O48" s="16" t="s">
        <v>21</v>
      </c>
      <c r="P48" s="11">
        <v>37.171199999999999</v>
      </c>
      <c r="Q48" s="16" t="s">
        <v>24</v>
      </c>
      <c r="R48" s="11">
        <v>18.585599999999999</v>
      </c>
      <c r="S48" s="16" t="s">
        <v>24</v>
      </c>
      <c r="T48" s="11">
        <v>18.585599999999999</v>
      </c>
      <c r="U48" s="16" t="s">
        <v>24</v>
      </c>
      <c r="V48" s="11">
        <v>55.756799999999998</v>
      </c>
      <c r="W48" s="16" t="s">
        <v>22</v>
      </c>
      <c r="X48" s="11">
        <v>37.171199999999999</v>
      </c>
      <c r="Y48" s="16" t="s">
        <v>23</v>
      </c>
      <c r="Z48" s="11">
        <v>18.585599999999999</v>
      </c>
      <c r="AA48" s="16" t="s">
        <v>21</v>
      </c>
      <c r="AB48" s="11">
        <v>18.585599999999999</v>
      </c>
      <c r="AC48" s="18"/>
      <c r="AD48" s="11">
        <v>18.585599999999999</v>
      </c>
      <c r="AE48" s="19">
        <v>353.12639999999999</v>
      </c>
      <c r="AF48" s="20">
        <v>18.585599999999999</v>
      </c>
      <c r="AG48" s="20">
        <v>92.927999999999997</v>
      </c>
      <c r="AH48" s="20">
        <v>371.71199999999999</v>
      </c>
      <c r="AI48" s="20">
        <v>0</v>
      </c>
    </row>
    <row r="49" spans="1:39" x14ac:dyDescent="0.25">
      <c r="A49" s="43" t="s">
        <v>114</v>
      </c>
      <c r="B49" s="43">
        <v>2024</v>
      </c>
      <c r="C49" s="37" t="s">
        <v>33</v>
      </c>
      <c r="D49" s="37">
        <v>0</v>
      </c>
      <c r="E49" s="37" t="s">
        <v>253</v>
      </c>
      <c r="F49" s="37" t="s">
        <v>251</v>
      </c>
      <c r="G49" s="11" t="s">
        <v>40</v>
      </c>
      <c r="H49" s="12">
        <v>92400</v>
      </c>
      <c r="I49" s="13">
        <v>0</v>
      </c>
      <c r="J49" s="14">
        <v>1848</v>
      </c>
      <c r="K49" s="15">
        <v>1478.4</v>
      </c>
      <c r="L49" s="15">
        <v>369.6</v>
      </c>
      <c r="M49" s="16" t="s">
        <v>20</v>
      </c>
      <c r="N49" s="11">
        <v>591.36</v>
      </c>
      <c r="O49" s="16" t="s">
        <v>21</v>
      </c>
      <c r="P49" s="11">
        <v>147.84</v>
      </c>
      <c r="Q49" s="16" t="s">
        <v>24</v>
      </c>
      <c r="R49" s="11">
        <v>73.92</v>
      </c>
      <c r="S49" s="16" t="s">
        <v>24</v>
      </c>
      <c r="T49" s="11">
        <v>73.92</v>
      </c>
      <c r="U49" s="16" t="s">
        <v>24</v>
      </c>
      <c r="V49" s="11">
        <v>221.76000000000002</v>
      </c>
      <c r="W49" s="16" t="s">
        <v>22</v>
      </c>
      <c r="X49" s="11">
        <v>147.84</v>
      </c>
      <c r="Y49" s="16" t="s">
        <v>23</v>
      </c>
      <c r="Z49" s="11">
        <v>73.92</v>
      </c>
      <c r="AA49" s="16" t="s">
        <v>21</v>
      </c>
      <c r="AB49" s="11">
        <v>73.92</v>
      </c>
      <c r="AC49" s="18"/>
      <c r="AD49" s="11">
        <v>73.92</v>
      </c>
      <c r="AE49" s="19">
        <v>1404.48</v>
      </c>
      <c r="AF49" s="20">
        <v>73.92</v>
      </c>
      <c r="AG49" s="20">
        <v>369.6</v>
      </c>
      <c r="AH49" s="20">
        <v>1478.4</v>
      </c>
      <c r="AI49" s="20">
        <v>0</v>
      </c>
    </row>
    <row r="50" spans="1:39" x14ac:dyDescent="0.25">
      <c r="A50" s="47" t="s">
        <v>115</v>
      </c>
      <c r="B50" s="48" t="s">
        <v>116</v>
      </c>
      <c r="C50" s="37">
        <v>476</v>
      </c>
      <c r="D50" s="37" t="s">
        <v>36</v>
      </c>
      <c r="E50" s="37" t="s">
        <v>41</v>
      </c>
      <c r="F50" s="37" t="s">
        <v>254</v>
      </c>
      <c r="G50" s="11" t="s">
        <v>42</v>
      </c>
      <c r="H50" s="12">
        <v>19684.72</v>
      </c>
      <c r="I50" s="13">
        <v>0</v>
      </c>
      <c r="J50" s="14">
        <v>258.52</v>
      </c>
      <c r="K50" s="15">
        <v>206.816</v>
      </c>
      <c r="L50" s="15">
        <v>51.704000000000001</v>
      </c>
      <c r="M50" s="16" t="s">
        <v>20</v>
      </c>
      <c r="N50" s="11">
        <v>82.726400000000012</v>
      </c>
      <c r="O50" s="16" t="s">
        <v>21</v>
      </c>
      <c r="P50" s="11">
        <v>20.681600000000003</v>
      </c>
      <c r="Q50" s="16" t="s">
        <v>24</v>
      </c>
      <c r="R50" s="11">
        <v>10.340800000000002</v>
      </c>
      <c r="S50" s="16" t="s">
        <v>21</v>
      </c>
      <c r="T50" s="11">
        <v>10.340800000000002</v>
      </c>
      <c r="U50" s="16" t="s">
        <v>21</v>
      </c>
      <c r="V50" s="11">
        <v>31.022399999999998</v>
      </c>
      <c r="W50" s="16" t="s">
        <v>22</v>
      </c>
      <c r="X50" s="11">
        <v>20.681600000000003</v>
      </c>
      <c r="Y50" s="16" t="s">
        <v>23</v>
      </c>
      <c r="Z50" s="11">
        <v>10.340800000000002</v>
      </c>
      <c r="AA50" s="16" t="s">
        <v>24</v>
      </c>
      <c r="AB50" s="11">
        <v>10.340800000000002</v>
      </c>
      <c r="AC50" s="18"/>
      <c r="AD50" s="11">
        <v>10.340800000000002</v>
      </c>
      <c r="AE50" s="19">
        <v>196.47520000000003</v>
      </c>
      <c r="AF50" s="20">
        <v>10.340800000000002</v>
      </c>
      <c r="AG50" s="20">
        <v>51.704000000000001</v>
      </c>
      <c r="AH50" s="20">
        <v>206.816</v>
      </c>
      <c r="AI50" s="20">
        <v>0</v>
      </c>
    </row>
    <row r="51" spans="1:39" x14ac:dyDescent="0.25">
      <c r="A51" s="47" t="s">
        <v>117</v>
      </c>
      <c r="B51" s="48" t="s">
        <v>118</v>
      </c>
      <c r="C51" s="37">
        <v>444</v>
      </c>
      <c r="D51" s="37" t="s">
        <v>133</v>
      </c>
      <c r="E51" s="37" t="s">
        <v>255</v>
      </c>
      <c r="F51" s="37" t="s">
        <v>256</v>
      </c>
      <c r="G51" s="11" t="s">
        <v>43</v>
      </c>
      <c r="H51" s="12">
        <v>1291.1500000000001</v>
      </c>
      <c r="I51" s="13">
        <v>0</v>
      </c>
      <c r="J51" s="14">
        <v>25.82</v>
      </c>
      <c r="K51" s="15">
        <v>20.656000000000002</v>
      </c>
      <c r="L51" s="15">
        <v>5.1640000000000006</v>
      </c>
      <c r="M51" s="16" t="s">
        <v>20</v>
      </c>
      <c r="N51" s="11">
        <v>8.2624000000000013</v>
      </c>
      <c r="O51" s="16" t="s">
        <v>21</v>
      </c>
      <c r="P51" s="11">
        <v>2.0656000000000003</v>
      </c>
      <c r="Q51" s="16" t="s">
        <v>20</v>
      </c>
      <c r="R51" s="11">
        <v>1.0328000000000002</v>
      </c>
      <c r="S51" s="16" t="s">
        <v>21</v>
      </c>
      <c r="T51" s="11">
        <v>1.0328000000000002</v>
      </c>
      <c r="U51" s="16" t="s">
        <v>21</v>
      </c>
      <c r="V51" s="11">
        <v>3.0984000000000003</v>
      </c>
      <c r="W51" s="16" t="s">
        <v>22</v>
      </c>
      <c r="X51" s="11">
        <v>2.0656000000000003</v>
      </c>
      <c r="Y51" s="16" t="s">
        <v>23</v>
      </c>
      <c r="Z51" s="11">
        <v>1.0328000000000002</v>
      </c>
      <c r="AA51" s="16" t="s">
        <v>23</v>
      </c>
      <c r="AB51" s="11">
        <v>1.0328000000000002</v>
      </c>
      <c r="AC51" s="18"/>
      <c r="AD51" s="11">
        <v>1.0328000000000002</v>
      </c>
      <c r="AE51" s="19">
        <v>19.623200000000001</v>
      </c>
      <c r="AF51" s="20">
        <v>1.0328000000000002</v>
      </c>
      <c r="AG51" s="20">
        <v>5.1640000000000006</v>
      </c>
      <c r="AH51" s="20">
        <v>20.656000000000002</v>
      </c>
      <c r="AI51" s="20">
        <v>0</v>
      </c>
    </row>
    <row r="52" spans="1:39" x14ac:dyDescent="0.25">
      <c r="A52" s="43" t="s">
        <v>119</v>
      </c>
      <c r="B52" s="43">
        <v>2024</v>
      </c>
      <c r="C52" s="37">
        <v>449</v>
      </c>
      <c r="D52" s="37" t="s">
        <v>133</v>
      </c>
      <c r="E52" s="37" t="s">
        <v>257</v>
      </c>
      <c r="F52" s="37">
        <v>0</v>
      </c>
      <c r="G52" s="11" t="s">
        <v>44</v>
      </c>
      <c r="H52" s="12">
        <v>2500</v>
      </c>
      <c r="I52" s="13">
        <v>0</v>
      </c>
      <c r="J52" s="14">
        <v>50</v>
      </c>
      <c r="K52" s="15">
        <v>40</v>
      </c>
      <c r="L52" s="15">
        <v>10</v>
      </c>
      <c r="M52" s="16" t="s">
        <v>20</v>
      </c>
      <c r="N52" s="11">
        <v>16</v>
      </c>
      <c r="O52" s="16" t="s">
        <v>21</v>
      </c>
      <c r="P52" s="11">
        <v>4</v>
      </c>
      <c r="Q52" s="16" t="s">
        <v>21</v>
      </c>
      <c r="R52" s="11">
        <v>2</v>
      </c>
      <c r="S52" s="16" t="s">
        <v>21</v>
      </c>
      <c r="T52" s="11">
        <v>2</v>
      </c>
      <c r="U52" s="16" t="s">
        <v>20</v>
      </c>
      <c r="V52" s="11">
        <v>6</v>
      </c>
      <c r="W52" s="16" t="s">
        <v>22</v>
      </c>
      <c r="X52" s="11">
        <v>4</v>
      </c>
      <c r="Y52" s="16" t="s">
        <v>23</v>
      </c>
      <c r="Z52" s="11">
        <v>2</v>
      </c>
      <c r="AA52" s="16" t="s">
        <v>24</v>
      </c>
      <c r="AB52" s="11">
        <v>2</v>
      </c>
      <c r="AC52" s="18"/>
      <c r="AD52" s="11">
        <v>2</v>
      </c>
      <c r="AE52" s="19">
        <v>38</v>
      </c>
      <c r="AF52" s="20">
        <v>2</v>
      </c>
      <c r="AG52" s="20">
        <v>10</v>
      </c>
      <c r="AH52" s="20">
        <v>40</v>
      </c>
      <c r="AI52" s="20">
        <v>0</v>
      </c>
    </row>
    <row r="53" spans="1:39" x14ac:dyDescent="0.25">
      <c r="A53" s="43" t="s">
        <v>120</v>
      </c>
      <c r="B53" s="43">
        <v>2024</v>
      </c>
      <c r="C53" s="37">
        <v>445</v>
      </c>
      <c r="D53" s="37" t="s">
        <v>133</v>
      </c>
      <c r="E53" s="37" t="s">
        <v>258</v>
      </c>
      <c r="F53" s="37">
        <v>0</v>
      </c>
      <c r="G53" s="11" t="s">
        <v>45</v>
      </c>
      <c r="H53" s="12">
        <v>1996</v>
      </c>
      <c r="I53" s="13">
        <v>0</v>
      </c>
      <c r="J53" s="14">
        <v>39.92</v>
      </c>
      <c r="K53" s="15">
        <v>31.936000000000003</v>
      </c>
      <c r="L53" s="15">
        <v>7.9840000000000009</v>
      </c>
      <c r="M53" s="16" t="s">
        <v>20</v>
      </c>
      <c r="N53" s="11">
        <v>12.774400000000002</v>
      </c>
      <c r="O53" s="16" t="s">
        <v>21</v>
      </c>
      <c r="P53" s="11">
        <v>3.1936000000000004</v>
      </c>
      <c r="Q53" s="16" t="s">
        <v>21</v>
      </c>
      <c r="R53" s="11">
        <v>1.5968000000000002</v>
      </c>
      <c r="S53" s="16" t="s">
        <v>21</v>
      </c>
      <c r="T53" s="11">
        <v>1.5968000000000002</v>
      </c>
      <c r="U53" s="16" t="s">
        <v>46</v>
      </c>
      <c r="V53" s="11">
        <v>4.7904</v>
      </c>
      <c r="W53" s="16" t="s">
        <v>22</v>
      </c>
      <c r="X53" s="11">
        <v>3.1936000000000004</v>
      </c>
      <c r="Y53" s="16" t="s">
        <v>23</v>
      </c>
      <c r="Z53" s="11">
        <v>1.5968000000000002</v>
      </c>
      <c r="AA53" s="16" t="s">
        <v>46</v>
      </c>
      <c r="AB53" s="11">
        <v>1.5968000000000002</v>
      </c>
      <c r="AC53" s="16" t="s">
        <v>46</v>
      </c>
      <c r="AD53" s="11">
        <v>1.5968000000000002</v>
      </c>
      <c r="AE53" s="19">
        <v>31.936000000000007</v>
      </c>
      <c r="AF53" s="20"/>
      <c r="AG53" s="20">
        <v>7.9840000000000009</v>
      </c>
      <c r="AH53" s="20">
        <v>31.936000000000003</v>
      </c>
      <c r="AI53" s="20">
        <v>0</v>
      </c>
    </row>
    <row r="54" spans="1:39" x14ac:dyDescent="0.25">
      <c r="A54" s="43" t="s">
        <v>121</v>
      </c>
      <c r="B54" s="43">
        <v>2024</v>
      </c>
      <c r="C54" s="37">
        <v>441</v>
      </c>
      <c r="D54" s="37" t="s">
        <v>133</v>
      </c>
      <c r="E54" s="37" t="s">
        <v>259</v>
      </c>
      <c r="F54" s="37">
        <v>0</v>
      </c>
      <c r="G54" s="11" t="s">
        <v>47</v>
      </c>
      <c r="H54" s="12">
        <v>48</v>
      </c>
      <c r="I54" s="13">
        <v>0</v>
      </c>
      <c r="J54" s="14">
        <v>0.96</v>
      </c>
      <c r="K54" s="15">
        <v>0.76800000000000002</v>
      </c>
      <c r="L54" s="15">
        <v>0.192</v>
      </c>
      <c r="M54" s="16" t="s">
        <v>20</v>
      </c>
      <c r="N54" s="11">
        <v>0.30720000000000003</v>
      </c>
      <c r="O54" s="16" t="s">
        <v>21</v>
      </c>
      <c r="P54" s="11">
        <v>7.6800000000000007E-2</v>
      </c>
      <c r="Q54" s="16" t="s">
        <v>21</v>
      </c>
      <c r="R54" s="11">
        <v>3.8400000000000004E-2</v>
      </c>
      <c r="S54" s="16" t="s">
        <v>21</v>
      </c>
      <c r="T54" s="11">
        <v>3.8400000000000004E-2</v>
      </c>
      <c r="U54" s="16" t="s">
        <v>21</v>
      </c>
      <c r="V54" s="11">
        <v>0.1152</v>
      </c>
      <c r="W54" s="18"/>
      <c r="X54" s="11">
        <v>7.6800000000000007E-2</v>
      </c>
      <c r="Y54" s="16" t="s">
        <v>23</v>
      </c>
      <c r="Z54" s="11">
        <v>3.8400000000000004E-2</v>
      </c>
      <c r="AA54" s="16" t="s">
        <v>21</v>
      </c>
      <c r="AB54" s="11">
        <v>3.8400000000000004E-2</v>
      </c>
      <c r="AC54" s="18"/>
      <c r="AD54" s="11">
        <v>3.8400000000000004E-2</v>
      </c>
      <c r="AE54" s="19">
        <v>0.65280000000000005</v>
      </c>
      <c r="AF54" s="20">
        <v>0.11520000000000001</v>
      </c>
      <c r="AG54" s="20">
        <v>0.192</v>
      </c>
      <c r="AH54" s="20">
        <v>0.76800000000000002</v>
      </c>
      <c r="AI54" s="20">
        <v>0</v>
      </c>
    </row>
    <row r="55" spans="1:39" x14ac:dyDescent="0.25">
      <c r="A55" s="43" t="s">
        <v>122</v>
      </c>
      <c r="B55" s="43">
        <v>2024</v>
      </c>
      <c r="C55" s="37">
        <v>173</v>
      </c>
      <c r="D55" s="37" t="s">
        <v>133</v>
      </c>
      <c r="E55" s="37" t="s">
        <v>260</v>
      </c>
      <c r="F55" s="37" t="s">
        <v>261</v>
      </c>
      <c r="G55" s="11" t="s">
        <v>48</v>
      </c>
      <c r="H55" s="12">
        <v>850</v>
      </c>
      <c r="I55" s="13" t="s">
        <v>48</v>
      </c>
      <c r="J55" s="14">
        <v>17</v>
      </c>
      <c r="K55" s="15">
        <v>13.600000000000001</v>
      </c>
      <c r="L55" s="15">
        <v>3.4000000000000004</v>
      </c>
      <c r="M55" s="16" t="s">
        <v>20</v>
      </c>
      <c r="N55" s="11">
        <v>5.4400000000000013</v>
      </c>
      <c r="O55" s="16" t="s">
        <v>21</v>
      </c>
      <c r="P55" s="11">
        <v>1.3600000000000003</v>
      </c>
      <c r="Q55" s="16" t="s">
        <v>23</v>
      </c>
      <c r="R55" s="11">
        <v>0.68000000000000016</v>
      </c>
      <c r="S55" s="16" t="s">
        <v>49</v>
      </c>
      <c r="T55" s="11">
        <v>0.68000000000000016</v>
      </c>
      <c r="U55" s="17" t="s">
        <v>21</v>
      </c>
      <c r="V55" s="11">
        <v>2.04</v>
      </c>
      <c r="W55" s="18"/>
      <c r="X55" s="11">
        <v>1.3600000000000003</v>
      </c>
      <c r="Y55" s="16" t="s">
        <v>23</v>
      </c>
      <c r="Z55" s="11">
        <v>0.68000000000000016</v>
      </c>
      <c r="AA55" s="16" t="s">
        <v>23</v>
      </c>
      <c r="AB55" s="11">
        <v>0.68000000000000016</v>
      </c>
      <c r="AC55" s="18"/>
      <c r="AD55" s="11">
        <v>0.68000000000000016</v>
      </c>
      <c r="AE55" s="19">
        <v>11.56</v>
      </c>
      <c r="AF55" s="20">
        <v>2.0400000000000005</v>
      </c>
      <c r="AG55" s="20">
        <v>3.4000000000000004</v>
      </c>
      <c r="AH55" s="20">
        <v>13.600000000000001</v>
      </c>
      <c r="AI55" s="20">
        <v>0</v>
      </c>
    </row>
    <row r="56" spans="1:39" x14ac:dyDescent="0.25">
      <c r="A56" s="43" t="s">
        <v>123</v>
      </c>
      <c r="B56" s="43">
        <v>2024</v>
      </c>
      <c r="C56" s="37">
        <v>478</v>
      </c>
      <c r="D56" s="37" t="s">
        <v>133</v>
      </c>
      <c r="E56" s="37" t="s">
        <v>50</v>
      </c>
      <c r="F56" s="37" t="s">
        <v>51</v>
      </c>
      <c r="G56" s="11" t="s">
        <v>52</v>
      </c>
      <c r="H56" s="12">
        <v>25840</v>
      </c>
      <c r="I56" s="13">
        <v>0</v>
      </c>
      <c r="J56" s="14">
        <v>516.79999999999995</v>
      </c>
      <c r="K56" s="15">
        <v>413.44</v>
      </c>
      <c r="L56" s="15">
        <v>103.36</v>
      </c>
      <c r="M56" s="16" t="s">
        <v>20</v>
      </c>
      <c r="N56" s="11">
        <v>165.376</v>
      </c>
      <c r="O56" s="16" t="s">
        <v>21</v>
      </c>
      <c r="P56" s="11">
        <v>41.344000000000001</v>
      </c>
      <c r="Q56" s="16" t="s">
        <v>20</v>
      </c>
      <c r="R56" s="11">
        <v>20.672000000000001</v>
      </c>
      <c r="S56" s="16" t="s">
        <v>21</v>
      </c>
      <c r="T56" s="11">
        <v>20.672000000000001</v>
      </c>
      <c r="U56" s="16" t="s">
        <v>21</v>
      </c>
      <c r="V56" s="11">
        <v>62.015999999999998</v>
      </c>
      <c r="W56" s="16" t="s">
        <v>24</v>
      </c>
      <c r="X56" s="11">
        <v>41.344000000000001</v>
      </c>
      <c r="Y56" s="16" t="s">
        <v>23</v>
      </c>
      <c r="Z56" s="11">
        <v>20.672000000000001</v>
      </c>
      <c r="AA56" s="16" t="s">
        <v>21</v>
      </c>
      <c r="AB56" s="11">
        <v>20.672000000000001</v>
      </c>
      <c r="AC56" s="18"/>
      <c r="AD56" s="11">
        <v>20.672000000000001</v>
      </c>
      <c r="AE56" s="19">
        <v>392.76799999999997</v>
      </c>
      <c r="AF56" s="20">
        <v>20.672000000000001</v>
      </c>
      <c r="AG56" s="20">
        <v>103.36</v>
      </c>
      <c r="AH56" s="20">
        <v>413.44</v>
      </c>
      <c r="AI56" s="20">
        <v>0</v>
      </c>
    </row>
    <row r="57" spans="1:39" x14ac:dyDescent="0.25">
      <c r="J57" s="22"/>
    </row>
    <row r="58" spans="1:39" ht="13" x14ac:dyDescent="0.3">
      <c r="H58" s="2">
        <v>806680.14999999991</v>
      </c>
      <c r="J58" s="23">
        <v>18898.940599999994</v>
      </c>
      <c r="K58" s="24">
        <v>15119.152480000004</v>
      </c>
      <c r="L58" s="24">
        <v>3779.7881200000011</v>
      </c>
      <c r="N58" s="25">
        <v>6047.6609919999992</v>
      </c>
      <c r="P58" s="25">
        <v>1511.9152479999998</v>
      </c>
      <c r="R58" s="25">
        <v>755.9576239999999</v>
      </c>
      <c r="T58" s="25">
        <v>755.9576239999999</v>
      </c>
      <c r="V58" s="25">
        <v>2267.8728719999999</v>
      </c>
      <c r="X58" s="25">
        <v>1511.9152479999998</v>
      </c>
      <c r="Z58" s="25">
        <v>755.9576239999999</v>
      </c>
      <c r="AB58" s="25">
        <v>755.9576239999999</v>
      </c>
      <c r="AD58" s="25">
        <v>755.9576239999999</v>
      </c>
      <c r="AE58" s="20">
        <v>14041.073071999999</v>
      </c>
      <c r="AF58" s="20">
        <v>1078.0794079999998</v>
      </c>
      <c r="AG58" s="24">
        <v>3779.7881200000011</v>
      </c>
      <c r="AI58" s="24">
        <v>15119.152480000001</v>
      </c>
      <c r="AM58" s="51">
        <v>15119.152479999999</v>
      </c>
    </row>
    <row r="59" spans="1:39" x14ac:dyDescent="0.25">
      <c r="AE59" s="40"/>
      <c r="AF59" s="39"/>
      <c r="AG59" s="39"/>
      <c r="AH59" s="39"/>
      <c r="AI59" s="39"/>
      <c r="AJ59" s="39"/>
      <c r="AK59" s="39"/>
      <c r="AL59" s="39"/>
      <c r="AM59" s="39"/>
    </row>
    <row r="60" spans="1:39" x14ac:dyDescent="0.25">
      <c r="K60" s="20"/>
      <c r="L60" s="20"/>
      <c r="N60" s="1">
        <f>+K58*40%</f>
        <v>6047.6609920000019</v>
      </c>
      <c r="P60" s="1">
        <f>+K58*10%</f>
        <v>1511.9152480000005</v>
      </c>
      <c r="R60" s="1">
        <f>+K58*5%</f>
        <v>755.95762400000024</v>
      </c>
      <c r="V60" s="1">
        <f>+K58*15%</f>
        <v>2267.8728720000004</v>
      </c>
      <c r="AE60" s="39" t="s">
        <v>53</v>
      </c>
      <c r="AF60" s="39"/>
      <c r="AG60" s="40">
        <f>+AE58+AF58+AG58</f>
        <v>18898.940600000002</v>
      </c>
      <c r="AH60" s="39"/>
      <c r="AI60" s="39"/>
      <c r="AJ60" s="39"/>
      <c r="AK60" s="39"/>
      <c r="AL60" s="39"/>
      <c r="AM60" s="39"/>
    </row>
    <row r="61" spans="1:39" x14ac:dyDescent="0.25">
      <c r="X61" s="39"/>
      <c r="AE61" s="39"/>
      <c r="AF61" s="39" t="e">
        <f>+GETPIVOTDATA("importo",[1]prova!$E$3,"nome ",)</f>
        <v>#REF!</v>
      </c>
      <c r="AG61" s="39"/>
      <c r="AH61" s="39"/>
      <c r="AI61" s="39"/>
      <c r="AJ61" s="39"/>
      <c r="AK61" s="39"/>
      <c r="AL61" s="39"/>
      <c r="AM61" s="39"/>
    </row>
    <row r="62" spans="1:39" x14ac:dyDescent="0.25">
      <c r="U62" s="39" t="s">
        <v>54</v>
      </c>
      <c r="V62" s="39"/>
      <c r="W62" s="39"/>
      <c r="X62" s="39"/>
      <c r="Y62" s="39"/>
      <c r="Z62" s="39"/>
      <c r="AA62" s="39"/>
      <c r="AB62" s="39"/>
      <c r="AC62" s="39"/>
      <c r="AE62" s="39"/>
      <c r="AF62" s="40" t="e">
        <f>+AF58-AF61</f>
        <v>#REF!</v>
      </c>
      <c r="AG62" s="39"/>
      <c r="AH62" s="39"/>
      <c r="AI62" s="39"/>
      <c r="AJ62" s="39"/>
      <c r="AK62" s="39"/>
      <c r="AL62" s="39"/>
      <c r="AM62" s="39"/>
    </row>
    <row r="63" spans="1:39" ht="33" customHeight="1" x14ac:dyDescent="0.25">
      <c r="U63" s="39" t="s">
        <v>55</v>
      </c>
      <c r="V63" s="39"/>
      <c r="W63" s="39"/>
      <c r="X63" s="39"/>
      <c r="Y63" s="39"/>
      <c r="Z63" s="39"/>
      <c r="AA63" s="39"/>
      <c r="AB63" s="39"/>
      <c r="AC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ht="42.75" customHeight="1" x14ac:dyDescent="0.25">
      <c r="U64" s="39" t="s">
        <v>56</v>
      </c>
      <c r="V64" s="39"/>
      <c r="W64" s="39"/>
      <c r="X64" s="39"/>
      <c r="Y64" s="39"/>
      <c r="Z64" s="39"/>
      <c r="AA64" s="39"/>
      <c r="AB64" s="39"/>
      <c r="AC64" s="39"/>
    </row>
    <row r="65" spans="21:29" x14ac:dyDescent="0.25">
      <c r="U65" s="39" t="s">
        <v>53</v>
      </c>
      <c r="V65" s="39"/>
      <c r="W65" s="39"/>
      <c r="X65" s="39"/>
      <c r="Y65" s="39"/>
      <c r="Z65" s="39"/>
      <c r="AA65" s="39"/>
      <c r="AB65" s="39"/>
      <c r="AC65" s="39"/>
    </row>
    <row r="66" spans="21:29" x14ac:dyDescent="0.25">
      <c r="U66" s="39"/>
      <c r="V66" s="39"/>
      <c r="W66" s="39"/>
      <c r="X66" s="39"/>
      <c r="Y66" s="39"/>
      <c r="Z66" s="39"/>
      <c r="AA66" s="39"/>
      <c r="AB66" s="39"/>
      <c r="AC66" s="39"/>
    </row>
    <row r="67" spans="21:29" x14ac:dyDescent="0.25">
      <c r="U67" s="39"/>
      <c r="X67" s="39"/>
    </row>
  </sheetData>
  <sheetProtection algorithmName="SHA-512" hashValue="E/yXYoiEUrjOOlj+fQNnLwAqdg+vS2S0QcD1KDh2wDRGtfFyyuV6Fc2oG+Fx+Aw0MMGBwtlLsKk2h3yC/mzhhw==" saltValue="UaWNMf9N9Rxk48NvD5O2Dw==" spinCount="100000" sheet="1" objects="1" scenarios="1"/>
  <autoFilter ref="C2:AI56" xr:uid="{00000000-0009-0000-0000-000000000000}"/>
  <pageMargins left="0" right="0" top="0.74803149606299213" bottom="0.74803149606299213" header="0.31496062992125984" footer="0.31496062992125984"/>
  <pageSetup paperSize="8" scale="74" fitToWidth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P22"/>
  <sheetViews>
    <sheetView workbookViewId="0">
      <selection sqref="A1:N1"/>
    </sheetView>
  </sheetViews>
  <sheetFormatPr defaultRowHeight="12.5" x14ac:dyDescent="0.25"/>
  <cols>
    <col min="1" max="1" width="22" style="1" customWidth="1"/>
    <col min="2" max="2" width="20.7265625" style="1" hidden="1" customWidth="1"/>
    <col min="3" max="3" width="18.54296875" style="1" hidden="1" customWidth="1"/>
    <col min="4" max="4" width="17" style="1" hidden="1" customWidth="1"/>
    <col min="5" max="5" width="19.54296875" style="1" hidden="1" customWidth="1"/>
    <col min="6" max="7" width="15.26953125" style="1" hidden="1" customWidth="1"/>
    <col min="8" max="8" width="16" style="1" hidden="1" customWidth="1"/>
    <col min="9" max="9" width="17.54296875" style="1" hidden="1" customWidth="1"/>
    <col min="10" max="11" width="16.26953125" style="1" hidden="1" customWidth="1"/>
    <col min="12" max="12" width="11.1796875" style="1" hidden="1" customWidth="1"/>
    <col min="13" max="13" width="16.81640625" style="1" customWidth="1"/>
    <col min="14" max="14" width="16.36328125" style="1" customWidth="1"/>
    <col min="15" max="198" width="9.26953125" style="1"/>
    <col min="199" max="199" width="22" style="1" customWidth="1"/>
    <col min="200" max="200" width="20.7265625" style="1" customWidth="1"/>
    <col min="201" max="201" width="18.54296875" style="1" customWidth="1"/>
    <col min="202" max="202" width="17" style="1" customWidth="1"/>
    <col min="203" max="203" width="19.54296875" style="1" customWidth="1"/>
    <col min="204" max="205" width="15.26953125" style="1" customWidth="1"/>
    <col min="206" max="206" width="16" style="1" customWidth="1"/>
    <col min="207" max="207" width="17.54296875" style="1" customWidth="1"/>
    <col min="208" max="209" width="16.26953125" style="1" customWidth="1"/>
    <col min="210" max="210" width="11.1796875" style="1" customWidth="1"/>
    <col min="211" max="211" width="16.81640625" style="1" customWidth="1"/>
    <col min="212" max="212" width="14.54296875" style="1" customWidth="1"/>
    <col min="213" max="454" width="9.26953125" style="1"/>
    <col min="455" max="455" width="22" style="1" customWidth="1"/>
    <col min="456" max="456" width="20.7265625" style="1" customWidth="1"/>
    <col min="457" max="457" width="18.54296875" style="1" customWidth="1"/>
    <col min="458" max="458" width="17" style="1" customWidth="1"/>
    <col min="459" max="459" width="19.54296875" style="1" customWidth="1"/>
    <col min="460" max="461" width="15.26953125" style="1" customWidth="1"/>
    <col min="462" max="462" width="16" style="1" customWidth="1"/>
    <col min="463" max="463" width="17.54296875" style="1" customWidth="1"/>
    <col min="464" max="465" width="16.26953125" style="1" customWidth="1"/>
    <col min="466" max="466" width="11.1796875" style="1" customWidth="1"/>
    <col min="467" max="467" width="16.81640625" style="1" customWidth="1"/>
    <col min="468" max="468" width="14.54296875" style="1" customWidth="1"/>
    <col min="469" max="710" width="9.26953125" style="1"/>
    <col min="711" max="711" width="22" style="1" customWidth="1"/>
    <col min="712" max="712" width="20.7265625" style="1" customWidth="1"/>
    <col min="713" max="713" width="18.54296875" style="1" customWidth="1"/>
    <col min="714" max="714" width="17" style="1" customWidth="1"/>
    <col min="715" max="715" width="19.54296875" style="1" customWidth="1"/>
    <col min="716" max="717" width="15.26953125" style="1" customWidth="1"/>
    <col min="718" max="718" width="16" style="1" customWidth="1"/>
    <col min="719" max="719" width="17.54296875" style="1" customWidth="1"/>
    <col min="720" max="721" width="16.26953125" style="1" customWidth="1"/>
    <col min="722" max="722" width="11.1796875" style="1" customWidth="1"/>
    <col min="723" max="723" width="16.81640625" style="1" customWidth="1"/>
    <col min="724" max="724" width="14.54296875" style="1" customWidth="1"/>
    <col min="725" max="966" width="9.26953125" style="1"/>
    <col min="967" max="967" width="22" style="1" customWidth="1"/>
    <col min="968" max="968" width="20.7265625" style="1" customWidth="1"/>
    <col min="969" max="969" width="18.54296875" style="1" customWidth="1"/>
    <col min="970" max="970" width="17" style="1" customWidth="1"/>
    <col min="971" max="971" width="19.54296875" style="1" customWidth="1"/>
    <col min="972" max="973" width="15.26953125" style="1" customWidth="1"/>
    <col min="974" max="974" width="16" style="1" customWidth="1"/>
    <col min="975" max="975" width="17.54296875" style="1" customWidth="1"/>
    <col min="976" max="977" width="16.26953125" style="1" customWidth="1"/>
    <col min="978" max="978" width="11.1796875" style="1" customWidth="1"/>
    <col min="979" max="979" width="16.81640625" style="1" customWidth="1"/>
    <col min="980" max="980" width="14.54296875" style="1" customWidth="1"/>
    <col min="981" max="1222" width="9.26953125" style="1"/>
    <col min="1223" max="1223" width="22" style="1" customWidth="1"/>
    <col min="1224" max="1224" width="20.7265625" style="1" customWidth="1"/>
    <col min="1225" max="1225" width="18.54296875" style="1" customWidth="1"/>
    <col min="1226" max="1226" width="17" style="1" customWidth="1"/>
    <col min="1227" max="1227" width="19.54296875" style="1" customWidth="1"/>
    <col min="1228" max="1229" width="15.26953125" style="1" customWidth="1"/>
    <col min="1230" max="1230" width="16" style="1" customWidth="1"/>
    <col min="1231" max="1231" width="17.54296875" style="1" customWidth="1"/>
    <col min="1232" max="1233" width="16.26953125" style="1" customWidth="1"/>
    <col min="1234" max="1234" width="11.1796875" style="1" customWidth="1"/>
    <col min="1235" max="1235" width="16.81640625" style="1" customWidth="1"/>
    <col min="1236" max="1236" width="14.54296875" style="1" customWidth="1"/>
    <col min="1237" max="1478" width="9.26953125" style="1"/>
    <col min="1479" max="1479" width="22" style="1" customWidth="1"/>
    <col min="1480" max="1480" width="20.7265625" style="1" customWidth="1"/>
    <col min="1481" max="1481" width="18.54296875" style="1" customWidth="1"/>
    <col min="1482" max="1482" width="17" style="1" customWidth="1"/>
    <col min="1483" max="1483" width="19.54296875" style="1" customWidth="1"/>
    <col min="1484" max="1485" width="15.26953125" style="1" customWidth="1"/>
    <col min="1486" max="1486" width="16" style="1" customWidth="1"/>
    <col min="1487" max="1487" width="17.54296875" style="1" customWidth="1"/>
    <col min="1488" max="1489" width="16.26953125" style="1" customWidth="1"/>
    <col min="1490" max="1490" width="11.1796875" style="1" customWidth="1"/>
    <col min="1491" max="1491" width="16.81640625" style="1" customWidth="1"/>
    <col min="1492" max="1492" width="14.54296875" style="1" customWidth="1"/>
    <col min="1493" max="1734" width="9.26953125" style="1"/>
    <col min="1735" max="1735" width="22" style="1" customWidth="1"/>
    <col min="1736" max="1736" width="20.7265625" style="1" customWidth="1"/>
    <col min="1737" max="1737" width="18.54296875" style="1" customWidth="1"/>
    <col min="1738" max="1738" width="17" style="1" customWidth="1"/>
    <col min="1739" max="1739" width="19.54296875" style="1" customWidth="1"/>
    <col min="1740" max="1741" width="15.26953125" style="1" customWidth="1"/>
    <col min="1742" max="1742" width="16" style="1" customWidth="1"/>
    <col min="1743" max="1743" width="17.54296875" style="1" customWidth="1"/>
    <col min="1744" max="1745" width="16.26953125" style="1" customWidth="1"/>
    <col min="1746" max="1746" width="11.1796875" style="1" customWidth="1"/>
    <col min="1747" max="1747" width="16.81640625" style="1" customWidth="1"/>
    <col min="1748" max="1748" width="14.54296875" style="1" customWidth="1"/>
    <col min="1749" max="1990" width="9.26953125" style="1"/>
    <col min="1991" max="1991" width="22" style="1" customWidth="1"/>
    <col min="1992" max="1992" width="20.7265625" style="1" customWidth="1"/>
    <col min="1993" max="1993" width="18.54296875" style="1" customWidth="1"/>
    <col min="1994" max="1994" width="17" style="1" customWidth="1"/>
    <col min="1995" max="1995" width="19.54296875" style="1" customWidth="1"/>
    <col min="1996" max="1997" width="15.26953125" style="1" customWidth="1"/>
    <col min="1998" max="1998" width="16" style="1" customWidth="1"/>
    <col min="1999" max="1999" width="17.54296875" style="1" customWidth="1"/>
    <col min="2000" max="2001" width="16.26953125" style="1" customWidth="1"/>
    <col min="2002" max="2002" width="11.1796875" style="1" customWidth="1"/>
    <col min="2003" max="2003" width="16.81640625" style="1" customWidth="1"/>
    <col min="2004" max="2004" width="14.54296875" style="1" customWidth="1"/>
    <col min="2005" max="2246" width="9.26953125" style="1"/>
    <col min="2247" max="2247" width="22" style="1" customWidth="1"/>
    <col min="2248" max="2248" width="20.7265625" style="1" customWidth="1"/>
    <col min="2249" max="2249" width="18.54296875" style="1" customWidth="1"/>
    <col min="2250" max="2250" width="17" style="1" customWidth="1"/>
    <col min="2251" max="2251" width="19.54296875" style="1" customWidth="1"/>
    <col min="2252" max="2253" width="15.26953125" style="1" customWidth="1"/>
    <col min="2254" max="2254" width="16" style="1" customWidth="1"/>
    <col min="2255" max="2255" width="17.54296875" style="1" customWidth="1"/>
    <col min="2256" max="2257" width="16.26953125" style="1" customWidth="1"/>
    <col min="2258" max="2258" width="11.1796875" style="1" customWidth="1"/>
    <col min="2259" max="2259" width="16.81640625" style="1" customWidth="1"/>
    <col min="2260" max="2260" width="14.54296875" style="1" customWidth="1"/>
    <col min="2261" max="2502" width="9.26953125" style="1"/>
    <col min="2503" max="2503" width="22" style="1" customWidth="1"/>
    <col min="2504" max="2504" width="20.7265625" style="1" customWidth="1"/>
    <col min="2505" max="2505" width="18.54296875" style="1" customWidth="1"/>
    <col min="2506" max="2506" width="17" style="1" customWidth="1"/>
    <col min="2507" max="2507" width="19.54296875" style="1" customWidth="1"/>
    <col min="2508" max="2509" width="15.26953125" style="1" customWidth="1"/>
    <col min="2510" max="2510" width="16" style="1" customWidth="1"/>
    <col min="2511" max="2511" width="17.54296875" style="1" customWidth="1"/>
    <col min="2512" max="2513" width="16.26953125" style="1" customWidth="1"/>
    <col min="2514" max="2514" width="11.1796875" style="1" customWidth="1"/>
    <col min="2515" max="2515" width="16.81640625" style="1" customWidth="1"/>
    <col min="2516" max="2516" width="14.54296875" style="1" customWidth="1"/>
    <col min="2517" max="2758" width="9.26953125" style="1"/>
    <col min="2759" max="2759" width="22" style="1" customWidth="1"/>
    <col min="2760" max="2760" width="20.7265625" style="1" customWidth="1"/>
    <col min="2761" max="2761" width="18.54296875" style="1" customWidth="1"/>
    <col min="2762" max="2762" width="17" style="1" customWidth="1"/>
    <col min="2763" max="2763" width="19.54296875" style="1" customWidth="1"/>
    <col min="2764" max="2765" width="15.26953125" style="1" customWidth="1"/>
    <col min="2766" max="2766" width="16" style="1" customWidth="1"/>
    <col min="2767" max="2767" width="17.54296875" style="1" customWidth="1"/>
    <col min="2768" max="2769" width="16.26953125" style="1" customWidth="1"/>
    <col min="2770" max="2770" width="11.1796875" style="1" customWidth="1"/>
    <col min="2771" max="2771" width="16.81640625" style="1" customWidth="1"/>
    <col min="2772" max="2772" width="14.54296875" style="1" customWidth="1"/>
    <col min="2773" max="3014" width="9.26953125" style="1"/>
    <col min="3015" max="3015" width="22" style="1" customWidth="1"/>
    <col min="3016" max="3016" width="20.7265625" style="1" customWidth="1"/>
    <col min="3017" max="3017" width="18.54296875" style="1" customWidth="1"/>
    <col min="3018" max="3018" width="17" style="1" customWidth="1"/>
    <col min="3019" max="3019" width="19.54296875" style="1" customWidth="1"/>
    <col min="3020" max="3021" width="15.26953125" style="1" customWidth="1"/>
    <col min="3022" max="3022" width="16" style="1" customWidth="1"/>
    <col min="3023" max="3023" width="17.54296875" style="1" customWidth="1"/>
    <col min="3024" max="3025" width="16.26953125" style="1" customWidth="1"/>
    <col min="3026" max="3026" width="11.1796875" style="1" customWidth="1"/>
    <col min="3027" max="3027" width="16.81640625" style="1" customWidth="1"/>
    <col min="3028" max="3028" width="14.54296875" style="1" customWidth="1"/>
    <col min="3029" max="3270" width="9.26953125" style="1"/>
    <col min="3271" max="3271" width="22" style="1" customWidth="1"/>
    <col min="3272" max="3272" width="20.7265625" style="1" customWidth="1"/>
    <col min="3273" max="3273" width="18.54296875" style="1" customWidth="1"/>
    <col min="3274" max="3274" width="17" style="1" customWidth="1"/>
    <col min="3275" max="3275" width="19.54296875" style="1" customWidth="1"/>
    <col min="3276" max="3277" width="15.26953125" style="1" customWidth="1"/>
    <col min="3278" max="3278" width="16" style="1" customWidth="1"/>
    <col min="3279" max="3279" width="17.54296875" style="1" customWidth="1"/>
    <col min="3280" max="3281" width="16.26953125" style="1" customWidth="1"/>
    <col min="3282" max="3282" width="11.1796875" style="1" customWidth="1"/>
    <col min="3283" max="3283" width="16.81640625" style="1" customWidth="1"/>
    <col min="3284" max="3284" width="14.54296875" style="1" customWidth="1"/>
    <col min="3285" max="3526" width="9.26953125" style="1"/>
    <col min="3527" max="3527" width="22" style="1" customWidth="1"/>
    <col min="3528" max="3528" width="20.7265625" style="1" customWidth="1"/>
    <col min="3529" max="3529" width="18.54296875" style="1" customWidth="1"/>
    <col min="3530" max="3530" width="17" style="1" customWidth="1"/>
    <col min="3531" max="3531" width="19.54296875" style="1" customWidth="1"/>
    <col min="3532" max="3533" width="15.26953125" style="1" customWidth="1"/>
    <col min="3534" max="3534" width="16" style="1" customWidth="1"/>
    <col min="3535" max="3535" width="17.54296875" style="1" customWidth="1"/>
    <col min="3536" max="3537" width="16.26953125" style="1" customWidth="1"/>
    <col min="3538" max="3538" width="11.1796875" style="1" customWidth="1"/>
    <col min="3539" max="3539" width="16.81640625" style="1" customWidth="1"/>
    <col min="3540" max="3540" width="14.54296875" style="1" customWidth="1"/>
    <col min="3541" max="3782" width="9.26953125" style="1"/>
    <col min="3783" max="3783" width="22" style="1" customWidth="1"/>
    <col min="3784" max="3784" width="20.7265625" style="1" customWidth="1"/>
    <col min="3785" max="3785" width="18.54296875" style="1" customWidth="1"/>
    <col min="3786" max="3786" width="17" style="1" customWidth="1"/>
    <col min="3787" max="3787" width="19.54296875" style="1" customWidth="1"/>
    <col min="3788" max="3789" width="15.26953125" style="1" customWidth="1"/>
    <col min="3790" max="3790" width="16" style="1" customWidth="1"/>
    <col min="3791" max="3791" width="17.54296875" style="1" customWidth="1"/>
    <col min="3792" max="3793" width="16.26953125" style="1" customWidth="1"/>
    <col min="3794" max="3794" width="11.1796875" style="1" customWidth="1"/>
    <col min="3795" max="3795" width="16.81640625" style="1" customWidth="1"/>
    <col min="3796" max="3796" width="14.54296875" style="1" customWidth="1"/>
    <col min="3797" max="4038" width="9.26953125" style="1"/>
    <col min="4039" max="4039" width="22" style="1" customWidth="1"/>
    <col min="4040" max="4040" width="20.7265625" style="1" customWidth="1"/>
    <col min="4041" max="4041" width="18.54296875" style="1" customWidth="1"/>
    <col min="4042" max="4042" width="17" style="1" customWidth="1"/>
    <col min="4043" max="4043" width="19.54296875" style="1" customWidth="1"/>
    <col min="4044" max="4045" width="15.26953125" style="1" customWidth="1"/>
    <col min="4046" max="4046" width="16" style="1" customWidth="1"/>
    <col min="4047" max="4047" width="17.54296875" style="1" customWidth="1"/>
    <col min="4048" max="4049" width="16.26953125" style="1" customWidth="1"/>
    <col min="4050" max="4050" width="11.1796875" style="1" customWidth="1"/>
    <col min="4051" max="4051" width="16.81640625" style="1" customWidth="1"/>
    <col min="4052" max="4052" width="14.54296875" style="1" customWidth="1"/>
    <col min="4053" max="4294" width="9.26953125" style="1"/>
    <col min="4295" max="4295" width="22" style="1" customWidth="1"/>
    <col min="4296" max="4296" width="20.7265625" style="1" customWidth="1"/>
    <col min="4297" max="4297" width="18.54296875" style="1" customWidth="1"/>
    <col min="4298" max="4298" width="17" style="1" customWidth="1"/>
    <col min="4299" max="4299" width="19.54296875" style="1" customWidth="1"/>
    <col min="4300" max="4301" width="15.26953125" style="1" customWidth="1"/>
    <col min="4302" max="4302" width="16" style="1" customWidth="1"/>
    <col min="4303" max="4303" width="17.54296875" style="1" customWidth="1"/>
    <col min="4304" max="4305" width="16.26953125" style="1" customWidth="1"/>
    <col min="4306" max="4306" width="11.1796875" style="1" customWidth="1"/>
    <col min="4307" max="4307" width="16.81640625" style="1" customWidth="1"/>
    <col min="4308" max="4308" width="14.54296875" style="1" customWidth="1"/>
    <col min="4309" max="4550" width="9.26953125" style="1"/>
    <col min="4551" max="4551" width="22" style="1" customWidth="1"/>
    <col min="4552" max="4552" width="20.7265625" style="1" customWidth="1"/>
    <col min="4553" max="4553" width="18.54296875" style="1" customWidth="1"/>
    <col min="4554" max="4554" width="17" style="1" customWidth="1"/>
    <col min="4555" max="4555" width="19.54296875" style="1" customWidth="1"/>
    <col min="4556" max="4557" width="15.26953125" style="1" customWidth="1"/>
    <col min="4558" max="4558" width="16" style="1" customWidth="1"/>
    <col min="4559" max="4559" width="17.54296875" style="1" customWidth="1"/>
    <col min="4560" max="4561" width="16.26953125" style="1" customWidth="1"/>
    <col min="4562" max="4562" width="11.1796875" style="1" customWidth="1"/>
    <col min="4563" max="4563" width="16.81640625" style="1" customWidth="1"/>
    <col min="4564" max="4564" width="14.54296875" style="1" customWidth="1"/>
    <col min="4565" max="4806" width="9.26953125" style="1"/>
    <col min="4807" max="4807" width="22" style="1" customWidth="1"/>
    <col min="4808" max="4808" width="20.7265625" style="1" customWidth="1"/>
    <col min="4809" max="4809" width="18.54296875" style="1" customWidth="1"/>
    <col min="4810" max="4810" width="17" style="1" customWidth="1"/>
    <col min="4811" max="4811" width="19.54296875" style="1" customWidth="1"/>
    <col min="4812" max="4813" width="15.26953125" style="1" customWidth="1"/>
    <col min="4814" max="4814" width="16" style="1" customWidth="1"/>
    <col min="4815" max="4815" width="17.54296875" style="1" customWidth="1"/>
    <col min="4816" max="4817" width="16.26953125" style="1" customWidth="1"/>
    <col min="4818" max="4818" width="11.1796875" style="1" customWidth="1"/>
    <col min="4819" max="4819" width="16.81640625" style="1" customWidth="1"/>
    <col min="4820" max="4820" width="14.54296875" style="1" customWidth="1"/>
    <col min="4821" max="5062" width="9.26953125" style="1"/>
    <col min="5063" max="5063" width="22" style="1" customWidth="1"/>
    <col min="5064" max="5064" width="20.7265625" style="1" customWidth="1"/>
    <col min="5065" max="5065" width="18.54296875" style="1" customWidth="1"/>
    <col min="5066" max="5066" width="17" style="1" customWidth="1"/>
    <col min="5067" max="5067" width="19.54296875" style="1" customWidth="1"/>
    <col min="5068" max="5069" width="15.26953125" style="1" customWidth="1"/>
    <col min="5070" max="5070" width="16" style="1" customWidth="1"/>
    <col min="5071" max="5071" width="17.54296875" style="1" customWidth="1"/>
    <col min="5072" max="5073" width="16.26953125" style="1" customWidth="1"/>
    <col min="5074" max="5074" width="11.1796875" style="1" customWidth="1"/>
    <col min="5075" max="5075" width="16.81640625" style="1" customWidth="1"/>
    <col min="5076" max="5076" width="14.54296875" style="1" customWidth="1"/>
    <col min="5077" max="5318" width="9.26953125" style="1"/>
    <col min="5319" max="5319" width="22" style="1" customWidth="1"/>
    <col min="5320" max="5320" width="20.7265625" style="1" customWidth="1"/>
    <col min="5321" max="5321" width="18.54296875" style="1" customWidth="1"/>
    <col min="5322" max="5322" width="17" style="1" customWidth="1"/>
    <col min="5323" max="5323" width="19.54296875" style="1" customWidth="1"/>
    <col min="5324" max="5325" width="15.26953125" style="1" customWidth="1"/>
    <col min="5326" max="5326" width="16" style="1" customWidth="1"/>
    <col min="5327" max="5327" width="17.54296875" style="1" customWidth="1"/>
    <col min="5328" max="5329" width="16.26953125" style="1" customWidth="1"/>
    <col min="5330" max="5330" width="11.1796875" style="1" customWidth="1"/>
    <col min="5331" max="5331" width="16.81640625" style="1" customWidth="1"/>
    <col min="5332" max="5332" width="14.54296875" style="1" customWidth="1"/>
    <col min="5333" max="5574" width="9.26953125" style="1"/>
    <col min="5575" max="5575" width="22" style="1" customWidth="1"/>
    <col min="5576" max="5576" width="20.7265625" style="1" customWidth="1"/>
    <col min="5577" max="5577" width="18.54296875" style="1" customWidth="1"/>
    <col min="5578" max="5578" width="17" style="1" customWidth="1"/>
    <col min="5579" max="5579" width="19.54296875" style="1" customWidth="1"/>
    <col min="5580" max="5581" width="15.26953125" style="1" customWidth="1"/>
    <col min="5582" max="5582" width="16" style="1" customWidth="1"/>
    <col min="5583" max="5583" width="17.54296875" style="1" customWidth="1"/>
    <col min="5584" max="5585" width="16.26953125" style="1" customWidth="1"/>
    <col min="5586" max="5586" width="11.1796875" style="1" customWidth="1"/>
    <col min="5587" max="5587" width="16.81640625" style="1" customWidth="1"/>
    <col min="5588" max="5588" width="14.54296875" style="1" customWidth="1"/>
    <col min="5589" max="5830" width="9.26953125" style="1"/>
    <col min="5831" max="5831" width="22" style="1" customWidth="1"/>
    <col min="5832" max="5832" width="20.7265625" style="1" customWidth="1"/>
    <col min="5833" max="5833" width="18.54296875" style="1" customWidth="1"/>
    <col min="5834" max="5834" width="17" style="1" customWidth="1"/>
    <col min="5835" max="5835" width="19.54296875" style="1" customWidth="1"/>
    <col min="5836" max="5837" width="15.26953125" style="1" customWidth="1"/>
    <col min="5838" max="5838" width="16" style="1" customWidth="1"/>
    <col min="5839" max="5839" width="17.54296875" style="1" customWidth="1"/>
    <col min="5840" max="5841" width="16.26953125" style="1" customWidth="1"/>
    <col min="5842" max="5842" width="11.1796875" style="1" customWidth="1"/>
    <col min="5843" max="5843" width="16.81640625" style="1" customWidth="1"/>
    <col min="5844" max="5844" width="14.54296875" style="1" customWidth="1"/>
    <col min="5845" max="6086" width="9.26953125" style="1"/>
    <col min="6087" max="6087" width="22" style="1" customWidth="1"/>
    <col min="6088" max="6088" width="20.7265625" style="1" customWidth="1"/>
    <col min="6089" max="6089" width="18.54296875" style="1" customWidth="1"/>
    <col min="6090" max="6090" width="17" style="1" customWidth="1"/>
    <col min="6091" max="6091" width="19.54296875" style="1" customWidth="1"/>
    <col min="6092" max="6093" width="15.26953125" style="1" customWidth="1"/>
    <col min="6094" max="6094" width="16" style="1" customWidth="1"/>
    <col min="6095" max="6095" width="17.54296875" style="1" customWidth="1"/>
    <col min="6096" max="6097" width="16.26953125" style="1" customWidth="1"/>
    <col min="6098" max="6098" width="11.1796875" style="1" customWidth="1"/>
    <col min="6099" max="6099" width="16.81640625" style="1" customWidth="1"/>
    <col min="6100" max="6100" width="14.54296875" style="1" customWidth="1"/>
    <col min="6101" max="6342" width="9.26953125" style="1"/>
    <col min="6343" max="6343" width="22" style="1" customWidth="1"/>
    <col min="6344" max="6344" width="20.7265625" style="1" customWidth="1"/>
    <col min="6345" max="6345" width="18.54296875" style="1" customWidth="1"/>
    <col min="6346" max="6346" width="17" style="1" customWidth="1"/>
    <col min="6347" max="6347" width="19.54296875" style="1" customWidth="1"/>
    <col min="6348" max="6349" width="15.26953125" style="1" customWidth="1"/>
    <col min="6350" max="6350" width="16" style="1" customWidth="1"/>
    <col min="6351" max="6351" width="17.54296875" style="1" customWidth="1"/>
    <col min="6352" max="6353" width="16.26953125" style="1" customWidth="1"/>
    <col min="6354" max="6354" width="11.1796875" style="1" customWidth="1"/>
    <col min="6355" max="6355" width="16.81640625" style="1" customWidth="1"/>
    <col min="6356" max="6356" width="14.54296875" style="1" customWidth="1"/>
    <col min="6357" max="6598" width="9.26953125" style="1"/>
    <col min="6599" max="6599" width="22" style="1" customWidth="1"/>
    <col min="6600" max="6600" width="20.7265625" style="1" customWidth="1"/>
    <col min="6601" max="6601" width="18.54296875" style="1" customWidth="1"/>
    <col min="6602" max="6602" width="17" style="1" customWidth="1"/>
    <col min="6603" max="6603" width="19.54296875" style="1" customWidth="1"/>
    <col min="6604" max="6605" width="15.26953125" style="1" customWidth="1"/>
    <col min="6606" max="6606" width="16" style="1" customWidth="1"/>
    <col min="6607" max="6607" width="17.54296875" style="1" customWidth="1"/>
    <col min="6608" max="6609" width="16.26953125" style="1" customWidth="1"/>
    <col min="6610" max="6610" width="11.1796875" style="1" customWidth="1"/>
    <col min="6611" max="6611" width="16.81640625" style="1" customWidth="1"/>
    <col min="6612" max="6612" width="14.54296875" style="1" customWidth="1"/>
    <col min="6613" max="6854" width="9.26953125" style="1"/>
    <col min="6855" max="6855" width="22" style="1" customWidth="1"/>
    <col min="6856" max="6856" width="20.7265625" style="1" customWidth="1"/>
    <col min="6857" max="6857" width="18.54296875" style="1" customWidth="1"/>
    <col min="6858" max="6858" width="17" style="1" customWidth="1"/>
    <col min="6859" max="6859" width="19.54296875" style="1" customWidth="1"/>
    <col min="6860" max="6861" width="15.26953125" style="1" customWidth="1"/>
    <col min="6862" max="6862" width="16" style="1" customWidth="1"/>
    <col min="6863" max="6863" width="17.54296875" style="1" customWidth="1"/>
    <col min="6864" max="6865" width="16.26953125" style="1" customWidth="1"/>
    <col min="6866" max="6866" width="11.1796875" style="1" customWidth="1"/>
    <col min="6867" max="6867" width="16.81640625" style="1" customWidth="1"/>
    <col min="6868" max="6868" width="14.54296875" style="1" customWidth="1"/>
    <col min="6869" max="7110" width="9.26953125" style="1"/>
    <col min="7111" max="7111" width="22" style="1" customWidth="1"/>
    <col min="7112" max="7112" width="20.7265625" style="1" customWidth="1"/>
    <col min="7113" max="7113" width="18.54296875" style="1" customWidth="1"/>
    <col min="7114" max="7114" width="17" style="1" customWidth="1"/>
    <col min="7115" max="7115" width="19.54296875" style="1" customWidth="1"/>
    <col min="7116" max="7117" width="15.26953125" style="1" customWidth="1"/>
    <col min="7118" max="7118" width="16" style="1" customWidth="1"/>
    <col min="7119" max="7119" width="17.54296875" style="1" customWidth="1"/>
    <col min="7120" max="7121" width="16.26953125" style="1" customWidth="1"/>
    <col min="7122" max="7122" width="11.1796875" style="1" customWidth="1"/>
    <col min="7123" max="7123" width="16.81640625" style="1" customWidth="1"/>
    <col min="7124" max="7124" width="14.54296875" style="1" customWidth="1"/>
    <col min="7125" max="7366" width="9.26953125" style="1"/>
    <col min="7367" max="7367" width="22" style="1" customWidth="1"/>
    <col min="7368" max="7368" width="20.7265625" style="1" customWidth="1"/>
    <col min="7369" max="7369" width="18.54296875" style="1" customWidth="1"/>
    <col min="7370" max="7370" width="17" style="1" customWidth="1"/>
    <col min="7371" max="7371" width="19.54296875" style="1" customWidth="1"/>
    <col min="7372" max="7373" width="15.26953125" style="1" customWidth="1"/>
    <col min="7374" max="7374" width="16" style="1" customWidth="1"/>
    <col min="7375" max="7375" width="17.54296875" style="1" customWidth="1"/>
    <col min="7376" max="7377" width="16.26953125" style="1" customWidth="1"/>
    <col min="7378" max="7378" width="11.1796875" style="1" customWidth="1"/>
    <col min="7379" max="7379" width="16.81640625" style="1" customWidth="1"/>
    <col min="7380" max="7380" width="14.54296875" style="1" customWidth="1"/>
    <col min="7381" max="7622" width="9.26953125" style="1"/>
    <col min="7623" max="7623" width="22" style="1" customWidth="1"/>
    <col min="7624" max="7624" width="20.7265625" style="1" customWidth="1"/>
    <col min="7625" max="7625" width="18.54296875" style="1" customWidth="1"/>
    <col min="7626" max="7626" width="17" style="1" customWidth="1"/>
    <col min="7627" max="7627" width="19.54296875" style="1" customWidth="1"/>
    <col min="7628" max="7629" width="15.26953125" style="1" customWidth="1"/>
    <col min="7630" max="7630" width="16" style="1" customWidth="1"/>
    <col min="7631" max="7631" width="17.54296875" style="1" customWidth="1"/>
    <col min="7632" max="7633" width="16.26953125" style="1" customWidth="1"/>
    <col min="7634" max="7634" width="11.1796875" style="1" customWidth="1"/>
    <col min="7635" max="7635" width="16.81640625" style="1" customWidth="1"/>
    <col min="7636" max="7636" width="14.54296875" style="1" customWidth="1"/>
    <col min="7637" max="7878" width="9.26953125" style="1"/>
    <col min="7879" max="7879" width="22" style="1" customWidth="1"/>
    <col min="7880" max="7880" width="20.7265625" style="1" customWidth="1"/>
    <col min="7881" max="7881" width="18.54296875" style="1" customWidth="1"/>
    <col min="7882" max="7882" width="17" style="1" customWidth="1"/>
    <col min="7883" max="7883" width="19.54296875" style="1" customWidth="1"/>
    <col min="7884" max="7885" width="15.26953125" style="1" customWidth="1"/>
    <col min="7886" max="7886" width="16" style="1" customWidth="1"/>
    <col min="7887" max="7887" width="17.54296875" style="1" customWidth="1"/>
    <col min="7888" max="7889" width="16.26953125" style="1" customWidth="1"/>
    <col min="7890" max="7890" width="11.1796875" style="1" customWidth="1"/>
    <col min="7891" max="7891" width="16.81640625" style="1" customWidth="1"/>
    <col min="7892" max="7892" width="14.54296875" style="1" customWidth="1"/>
    <col min="7893" max="8134" width="9.26953125" style="1"/>
    <col min="8135" max="8135" width="22" style="1" customWidth="1"/>
    <col min="8136" max="8136" width="20.7265625" style="1" customWidth="1"/>
    <col min="8137" max="8137" width="18.54296875" style="1" customWidth="1"/>
    <col min="8138" max="8138" width="17" style="1" customWidth="1"/>
    <col min="8139" max="8139" width="19.54296875" style="1" customWidth="1"/>
    <col min="8140" max="8141" width="15.26953125" style="1" customWidth="1"/>
    <col min="8142" max="8142" width="16" style="1" customWidth="1"/>
    <col min="8143" max="8143" width="17.54296875" style="1" customWidth="1"/>
    <col min="8144" max="8145" width="16.26953125" style="1" customWidth="1"/>
    <col min="8146" max="8146" width="11.1796875" style="1" customWidth="1"/>
    <col min="8147" max="8147" width="16.81640625" style="1" customWidth="1"/>
    <col min="8148" max="8148" width="14.54296875" style="1" customWidth="1"/>
    <col min="8149" max="8390" width="9.26953125" style="1"/>
    <col min="8391" max="8391" width="22" style="1" customWidth="1"/>
    <col min="8392" max="8392" width="20.7265625" style="1" customWidth="1"/>
    <col min="8393" max="8393" width="18.54296875" style="1" customWidth="1"/>
    <col min="8394" max="8394" width="17" style="1" customWidth="1"/>
    <col min="8395" max="8395" width="19.54296875" style="1" customWidth="1"/>
    <col min="8396" max="8397" width="15.26953125" style="1" customWidth="1"/>
    <col min="8398" max="8398" width="16" style="1" customWidth="1"/>
    <col min="8399" max="8399" width="17.54296875" style="1" customWidth="1"/>
    <col min="8400" max="8401" width="16.26953125" style="1" customWidth="1"/>
    <col min="8402" max="8402" width="11.1796875" style="1" customWidth="1"/>
    <col min="8403" max="8403" width="16.81640625" style="1" customWidth="1"/>
    <col min="8404" max="8404" width="14.54296875" style="1" customWidth="1"/>
    <col min="8405" max="8646" width="9.26953125" style="1"/>
    <col min="8647" max="8647" width="22" style="1" customWidth="1"/>
    <col min="8648" max="8648" width="20.7265625" style="1" customWidth="1"/>
    <col min="8649" max="8649" width="18.54296875" style="1" customWidth="1"/>
    <col min="8650" max="8650" width="17" style="1" customWidth="1"/>
    <col min="8651" max="8651" width="19.54296875" style="1" customWidth="1"/>
    <col min="8652" max="8653" width="15.26953125" style="1" customWidth="1"/>
    <col min="8654" max="8654" width="16" style="1" customWidth="1"/>
    <col min="8655" max="8655" width="17.54296875" style="1" customWidth="1"/>
    <col min="8656" max="8657" width="16.26953125" style="1" customWidth="1"/>
    <col min="8658" max="8658" width="11.1796875" style="1" customWidth="1"/>
    <col min="8659" max="8659" width="16.81640625" style="1" customWidth="1"/>
    <col min="8660" max="8660" width="14.54296875" style="1" customWidth="1"/>
    <col min="8661" max="8902" width="9.26953125" style="1"/>
    <col min="8903" max="8903" width="22" style="1" customWidth="1"/>
    <col min="8904" max="8904" width="20.7265625" style="1" customWidth="1"/>
    <col min="8905" max="8905" width="18.54296875" style="1" customWidth="1"/>
    <col min="8906" max="8906" width="17" style="1" customWidth="1"/>
    <col min="8907" max="8907" width="19.54296875" style="1" customWidth="1"/>
    <col min="8908" max="8909" width="15.26953125" style="1" customWidth="1"/>
    <col min="8910" max="8910" width="16" style="1" customWidth="1"/>
    <col min="8911" max="8911" width="17.54296875" style="1" customWidth="1"/>
    <col min="8912" max="8913" width="16.26953125" style="1" customWidth="1"/>
    <col min="8914" max="8914" width="11.1796875" style="1" customWidth="1"/>
    <col min="8915" max="8915" width="16.81640625" style="1" customWidth="1"/>
    <col min="8916" max="8916" width="14.54296875" style="1" customWidth="1"/>
    <col min="8917" max="9158" width="9.26953125" style="1"/>
    <col min="9159" max="9159" width="22" style="1" customWidth="1"/>
    <col min="9160" max="9160" width="20.7265625" style="1" customWidth="1"/>
    <col min="9161" max="9161" width="18.54296875" style="1" customWidth="1"/>
    <col min="9162" max="9162" width="17" style="1" customWidth="1"/>
    <col min="9163" max="9163" width="19.54296875" style="1" customWidth="1"/>
    <col min="9164" max="9165" width="15.26953125" style="1" customWidth="1"/>
    <col min="9166" max="9166" width="16" style="1" customWidth="1"/>
    <col min="9167" max="9167" width="17.54296875" style="1" customWidth="1"/>
    <col min="9168" max="9169" width="16.26953125" style="1" customWidth="1"/>
    <col min="9170" max="9170" width="11.1796875" style="1" customWidth="1"/>
    <col min="9171" max="9171" width="16.81640625" style="1" customWidth="1"/>
    <col min="9172" max="9172" width="14.54296875" style="1" customWidth="1"/>
    <col min="9173" max="9414" width="9.26953125" style="1"/>
    <col min="9415" max="9415" width="22" style="1" customWidth="1"/>
    <col min="9416" max="9416" width="20.7265625" style="1" customWidth="1"/>
    <col min="9417" max="9417" width="18.54296875" style="1" customWidth="1"/>
    <col min="9418" max="9418" width="17" style="1" customWidth="1"/>
    <col min="9419" max="9419" width="19.54296875" style="1" customWidth="1"/>
    <col min="9420" max="9421" width="15.26953125" style="1" customWidth="1"/>
    <col min="9422" max="9422" width="16" style="1" customWidth="1"/>
    <col min="9423" max="9423" width="17.54296875" style="1" customWidth="1"/>
    <col min="9424" max="9425" width="16.26953125" style="1" customWidth="1"/>
    <col min="9426" max="9426" width="11.1796875" style="1" customWidth="1"/>
    <col min="9427" max="9427" width="16.81640625" style="1" customWidth="1"/>
    <col min="9428" max="9428" width="14.54296875" style="1" customWidth="1"/>
    <col min="9429" max="9670" width="9.26953125" style="1"/>
    <col min="9671" max="9671" width="22" style="1" customWidth="1"/>
    <col min="9672" max="9672" width="20.7265625" style="1" customWidth="1"/>
    <col min="9673" max="9673" width="18.54296875" style="1" customWidth="1"/>
    <col min="9674" max="9674" width="17" style="1" customWidth="1"/>
    <col min="9675" max="9675" width="19.54296875" style="1" customWidth="1"/>
    <col min="9676" max="9677" width="15.26953125" style="1" customWidth="1"/>
    <col min="9678" max="9678" width="16" style="1" customWidth="1"/>
    <col min="9679" max="9679" width="17.54296875" style="1" customWidth="1"/>
    <col min="9680" max="9681" width="16.26953125" style="1" customWidth="1"/>
    <col min="9682" max="9682" width="11.1796875" style="1" customWidth="1"/>
    <col min="9683" max="9683" width="16.81640625" style="1" customWidth="1"/>
    <col min="9684" max="9684" width="14.54296875" style="1" customWidth="1"/>
    <col min="9685" max="9926" width="9.26953125" style="1"/>
    <col min="9927" max="9927" width="22" style="1" customWidth="1"/>
    <col min="9928" max="9928" width="20.7265625" style="1" customWidth="1"/>
    <col min="9929" max="9929" width="18.54296875" style="1" customWidth="1"/>
    <col min="9930" max="9930" width="17" style="1" customWidth="1"/>
    <col min="9931" max="9931" width="19.54296875" style="1" customWidth="1"/>
    <col min="9932" max="9933" width="15.26953125" style="1" customWidth="1"/>
    <col min="9934" max="9934" width="16" style="1" customWidth="1"/>
    <col min="9935" max="9935" width="17.54296875" style="1" customWidth="1"/>
    <col min="9936" max="9937" width="16.26953125" style="1" customWidth="1"/>
    <col min="9938" max="9938" width="11.1796875" style="1" customWidth="1"/>
    <col min="9939" max="9939" width="16.81640625" style="1" customWidth="1"/>
    <col min="9940" max="9940" width="14.54296875" style="1" customWidth="1"/>
    <col min="9941" max="10182" width="9.26953125" style="1"/>
    <col min="10183" max="10183" width="22" style="1" customWidth="1"/>
    <col min="10184" max="10184" width="20.7265625" style="1" customWidth="1"/>
    <col min="10185" max="10185" width="18.54296875" style="1" customWidth="1"/>
    <col min="10186" max="10186" width="17" style="1" customWidth="1"/>
    <col min="10187" max="10187" width="19.54296875" style="1" customWidth="1"/>
    <col min="10188" max="10189" width="15.26953125" style="1" customWidth="1"/>
    <col min="10190" max="10190" width="16" style="1" customWidth="1"/>
    <col min="10191" max="10191" width="17.54296875" style="1" customWidth="1"/>
    <col min="10192" max="10193" width="16.26953125" style="1" customWidth="1"/>
    <col min="10194" max="10194" width="11.1796875" style="1" customWidth="1"/>
    <col min="10195" max="10195" width="16.81640625" style="1" customWidth="1"/>
    <col min="10196" max="10196" width="14.54296875" style="1" customWidth="1"/>
    <col min="10197" max="10438" width="9.26953125" style="1"/>
    <col min="10439" max="10439" width="22" style="1" customWidth="1"/>
    <col min="10440" max="10440" width="20.7265625" style="1" customWidth="1"/>
    <col min="10441" max="10441" width="18.54296875" style="1" customWidth="1"/>
    <col min="10442" max="10442" width="17" style="1" customWidth="1"/>
    <col min="10443" max="10443" width="19.54296875" style="1" customWidth="1"/>
    <col min="10444" max="10445" width="15.26953125" style="1" customWidth="1"/>
    <col min="10446" max="10446" width="16" style="1" customWidth="1"/>
    <col min="10447" max="10447" width="17.54296875" style="1" customWidth="1"/>
    <col min="10448" max="10449" width="16.26953125" style="1" customWidth="1"/>
    <col min="10450" max="10450" width="11.1796875" style="1" customWidth="1"/>
    <col min="10451" max="10451" width="16.81640625" style="1" customWidth="1"/>
    <col min="10452" max="10452" width="14.54296875" style="1" customWidth="1"/>
    <col min="10453" max="10694" width="9.26953125" style="1"/>
    <col min="10695" max="10695" width="22" style="1" customWidth="1"/>
    <col min="10696" max="10696" width="20.7265625" style="1" customWidth="1"/>
    <col min="10697" max="10697" width="18.54296875" style="1" customWidth="1"/>
    <col min="10698" max="10698" width="17" style="1" customWidth="1"/>
    <col min="10699" max="10699" width="19.54296875" style="1" customWidth="1"/>
    <col min="10700" max="10701" width="15.26953125" style="1" customWidth="1"/>
    <col min="10702" max="10702" width="16" style="1" customWidth="1"/>
    <col min="10703" max="10703" width="17.54296875" style="1" customWidth="1"/>
    <col min="10704" max="10705" width="16.26953125" style="1" customWidth="1"/>
    <col min="10706" max="10706" width="11.1796875" style="1" customWidth="1"/>
    <col min="10707" max="10707" width="16.81640625" style="1" customWidth="1"/>
    <col min="10708" max="10708" width="14.54296875" style="1" customWidth="1"/>
    <col min="10709" max="10950" width="9.26953125" style="1"/>
    <col min="10951" max="10951" width="22" style="1" customWidth="1"/>
    <col min="10952" max="10952" width="20.7265625" style="1" customWidth="1"/>
    <col min="10953" max="10953" width="18.54296875" style="1" customWidth="1"/>
    <col min="10954" max="10954" width="17" style="1" customWidth="1"/>
    <col min="10955" max="10955" width="19.54296875" style="1" customWidth="1"/>
    <col min="10956" max="10957" width="15.26953125" style="1" customWidth="1"/>
    <col min="10958" max="10958" width="16" style="1" customWidth="1"/>
    <col min="10959" max="10959" width="17.54296875" style="1" customWidth="1"/>
    <col min="10960" max="10961" width="16.26953125" style="1" customWidth="1"/>
    <col min="10962" max="10962" width="11.1796875" style="1" customWidth="1"/>
    <col min="10963" max="10963" width="16.81640625" style="1" customWidth="1"/>
    <col min="10964" max="10964" width="14.54296875" style="1" customWidth="1"/>
    <col min="10965" max="11206" width="9.26953125" style="1"/>
    <col min="11207" max="11207" width="22" style="1" customWidth="1"/>
    <col min="11208" max="11208" width="20.7265625" style="1" customWidth="1"/>
    <col min="11209" max="11209" width="18.54296875" style="1" customWidth="1"/>
    <col min="11210" max="11210" width="17" style="1" customWidth="1"/>
    <col min="11211" max="11211" width="19.54296875" style="1" customWidth="1"/>
    <col min="11212" max="11213" width="15.26953125" style="1" customWidth="1"/>
    <col min="11214" max="11214" width="16" style="1" customWidth="1"/>
    <col min="11215" max="11215" width="17.54296875" style="1" customWidth="1"/>
    <col min="11216" max="11217" width="16.26953125" style="1" customWidth="1"/>
    <col min="11218" max="11218" width="11.1796875" style="1" customWidth="1"/>
    <col min="11219" max="11219" width="16.81640625" style="1" customWidth="1"/>
    <col min="11220" max="11220" width="14.54296875" style="1" customWidth="1"/>
    <col min="11221" max="11462" width="9.26953125" style="1"/>
    <col min="11463" max="11463" width="22" style="1" customWidth="1"/>
    <col min="11464" max="11464" width="20.7265625" style="1" customWidth="1"/>
    <col min="11465" max="11465" width="18.54296875" style="1" customWidth="1"/>
    <col min="11466" max="11466" width="17" style="1" customWidth="1"/>
    <col min="11467" max="11467" width="19.54296875" style="1" customWidth="1"/>
    <col min="11468" max="11469" width="15.26953125" style="1" customWidth="1"/>
    <col min="11470" max="11470" width="16" style="1" customWidth="1"/>
    <col min="11471" max="11471" width="17.54296875" style="1" customWidth="1"/>
    <col min="11472" max="11473" width="16.26953125" style="1" customWidth="1"/>
    <col min="11474" max="11474" width="11.1796875" style="1" customWidth="1"/>
    <col min="11475" max="11475" width="16.81640625" style="1" customWidth="1"/>
    <col min="11476" max="11476" width="14.54296875" style="1" customWidth="1"/>
    <col min="11477" max="11718" width="9.26953125" style="1"/>
    <col min="11719" max="11719" width="22" style="1" customWidth="1"/>
    <col min="11720" max="11720" width="20.7265625" style="1" customWidth="1"/>
    <col min="11721" max="11721" width="18.54296875" style="1" customWidth="1"/>
    <col min="11722" max="11722" width="17" style="1" customWidth="1"/>
    <col min="11723" max="11723" width="19.54296875" style="1" customWidth="1"/>
    <col min="11724" max="11725" width="15.26953125" style="1" customWidth="1"/>
    <col min="11726" max="11726" width="16" style="1" customWidth="1"/>
    <col min="11727" max="11727" width="17.54296875" style="1" customWidth="1"/>
    <col min="11728" max="11729" width="16.26953125" style="1" customWidth="1"/>
    <col min="11730" max="11730" width="11.1796875" style="1" customWidth="1"/>
    <col min="11731" max="11731" width="16.81640625" style="1" customWidth="1"/>
    <col min="11732" max="11732" width="14.54296875" style="1" customWidth="1"/>
    <col min="11733" max="11974" width="9.26953125" style="1"/>
    <col min="11975" max="11975" width="22" style="1" customWidth="1"/>
    <col min="11976" max="11976" width="20.7265625" style="1" customWidth="1"/>
    <col min="11977" max="11977" width="18.54296875" style="1" customWidth="1"/>
    <col min="11978" max="11978" width="17" style="1" customWidth="1"/>
    <col min="11979" max="11979" width="19.54296875" style="1" customWidth="1"/>
    <col min="11980" max="11981" width="15.26953125" style="1" customWidth="1"/>
    <col min="11982" max="11982" width="16" style="1" customWidth="1"/>
    <col min="11983" max="11983" width="17.54296875" style="1" customWidth="1"/>
    <col min="11984" max="11985" width="16.26953125" style="1" customWidth="1"/>
    <col min="11986" max="11986" width="11.1796875" style="1" customWidth="1"/>
    <col min="11987" max="11987" width="16.81640625" style="1" customWidth="1"/>
    <col min="11988" max="11988" width="14.54296875" style="1" customWidth="1"/>
    <col min="11989" max="12230" width="9.26953125" style="1"/>
    <col min="12231" max="12231" width="22" style="1" customWidth="1"/>
    <col min="12232" max="12232" width="20.7265625" style="1" customWidth="1"/>
    <col min="12233" max="12233" width="18.54296875" style="1" customWidth="1"/>
    <col min="12234" max="12234" width="17" style="1" customWidth="1"/>
    <col min="12235" max="12235" width="19.54296875" style="1" customWidth="1"/>
    <col min="12236" max="12237" width="15.26953125" style="1" customWidth="1"/>
    <col min="12238" max="12238" width="16" style="1" customWidth="1"/>
    <col min="12239" max="12239" width="17.54296875" style="1" customWidth="1"/>
    <col min="12240" max="12241" width="16.26953125" style="1" customWidth="1"/>
    <col min="12242" max="12242" width="11.1796875" style="1" customWidth="1"/>
    <col min="12243" max="12243" width="16.81640625" style="1" customWidth="1"/>
    <col min="12244" max="12244" width="14.54296875" style="1" customWidth="1"/>
    <col min="12245" max="12486" width="9.26953125" style="1"/>
    <col min="12487" max="12487" width="22" style="1" customWidth="1"/>
    <col min="12488" max="12488" width="20.7265625" style="1" customWidth="1"/>
    <col min="12489" max="12489" width="18.54296875" style="1" customWidth="1"/>
    <col min="12490" max="12490" width="17" style="1" customWidth="1"/>
    <col min="12491" max="12491" width="19.54296875" style="1" customWidth="1"/>
    <col min="12492" max="12493" width="15.26953125" style="1" customWidth="1"/>
    <col min="12494" max="12494" width="16" style="1" customWidth="1"/>
    <col min="12495" max="12495" width="17.54296875" style="1" customWidth="1"/>
    <col min="12496" max="12497" width="16.26953125" style="1" customWidth="1"/>
    <col min="12498" max="12498" width="11.1796875" style="1" customWidth="1"/>
    <col min="12499" max="12499" width="16.81640625" style="1" customWidth="1"/>
    <col min="12500" max="12500" width="14.54296875" style="1" customWidth="1"/>
    <col min="12501" max="12742" width="9.26953125" style="1"/>
    <col min="12743" max="12743" width="22" style="1" customWidth="1"/>
    <col min="12744" max="12744" width="20.7265625" style="1" customWidth="1"/>
    <col min="12745" max="12745" width="18.54296875" style="1" customWidth="1"/>
    <col min="12746" max="12746" width="17" style="1" customWidth="1"/>
    <col min="12747" max="12747" width="19.54296875" style="1" customWidth="1"/>
    <col min="12748" max="12749" width="15.26953125" style="1" customWidth="1"/>
    <col min="12750" max="12750" width="16" style="1" customWidth="1"/>
    <col min="12751" max="12751" width="17.54296875" style="1" customWidth="1"/>
    <col min="12752" max="12753" width="16.26953125" style="1" customWidth="1"/>
    <col min="12754" max="12754" width="11.1796875" style="1" customWidth="1"/>
    <col min="12755" max="12755" width="16.81640625" style="1" customWidth="1"/>
    <col min="12756" max="12756" width="14.54296875" style="1" customWidth="1"/>
    <col min="12757" max="12998" width="9.26953125" style="1"/>
    <col min="12999" max="12999" width="22" style="1" customWidth="1"/>
    <col min="13000" max="13000" width="20.7265625" style="1" customWidth="1"/>
    <col min="13001" max="13001" width="18.54296875" style="1" customWidth="1"/>
    <col min="13002" max="13002" width="17" style="1" customWidth="1"/>
    <col min="13003" max="13003" width="19.54296875" style="1" customWidth="1"/>
    <col min="13004" max="13005" width="15.26953125" style="1" customWidth="1"/>
    <col min="13006" max="13006" width="16" style="1" customWidth="1"/>
    <col min="13007" max="13007" width="17.54296875" style="1" customWidth="1"/>
    <col min="13008" max="13009" width="16.26953125" style="1" customWidth="1"/>
    <col min="13010" max="13010" width="11.1796875" style="1" customWidth="1"/>
    <col min="13011" max="13011" width="16.81640625" style="1" customWidth="1"/>
    <col min="13012" max="13012" width="14.54296875" style="1" customWidth="1"/>
    <col min="13013" max="13254" width="9.26953125" style="1"/>
    <col min="13255" max="13255" width="22" style="1" customWidth="1"/>
    <col min="13256" max="13256" width="20.7265625" style="1" customWidth="1"/>
    <col min="13257" max="13257" width="18.54296875" style="1" customWidth="1"/>
    <col min="13258" max="13258" width="17" style="1" customWidth="1"/>
    <col min="13259" max="13259" width="19.54296875" style="1" customWidth="1"/>
    <col min="13260" max="13261" width="15.26953125" style="1" customWidth="1"/>
    <col min="13262" max="13262" width="16" style="1" customWidth="1"/>
    <col min="13263" max="13263" width="17.54296875" style="1" customWidth="1"/>
    <col min="13264" max="13265" width="16.26953125" style="1" customWidth="1"/>
    <col min="13266" max="13266" width="11.1796875" style="1" customWidth="1"/>
    <col min="13267" max="13267" width="16.81640625" style="1" customWidth="1"/>
    <col min="13268" max="13268" width="14.54296875" style="1" customWidth="1"/>
    <col min="13269" max="13510" width="9.26953125" style="1"/>
    <col min="13511" max="13511" width="22" style="1" customWidth="1"/>
    <col min="13512" max="13512" width="20.7265625" style="1" customWidth="1"/>
    <col min="13513" max="13513" width="18.54296875" style="1" customWidth="1"/>
    <col min="13514" max="13514" width="17" style="1" customWidth="1"/>
    <col min="13515" max="13515" width="19.54296875" style="1" customWidth="1"/>
    <col min="13516" max="13517" width="15.26953125" style="1" customWidth="1"/>
    <col min="13518" max="13518" width="16" style="1" customWidth="1"/>
    <col min="13519" max="13519" width="17.54296875" style="1" customWidth="1"/>
    <col min="13520" max="13521" width="16.26953125" style="1" customWidth="1"/>
    <col min="13522" max="13522" width="11.1796875" style="1" customWidth="1"/>
    <col min="13523" max="13523" width="16.81640625" style="1" customWidth="1"/>
    <col min="13524" max="13524" width="14.54296875" style="1" customWidth="1"/>
    <col min="13525" max="13766" width="9.26953125" style="1"/>
    <col min="13767" max="13767" width="22" style="1" customWidth="1"/>
    <col min="13768" max="13768" width="20.7265625" style="1" customWidth="1"/>
    <col min="13769" max="13769" width="18.54296875" style="1" customWidth="1"/>
    <col min="13770" max="13770" width="17" style="1" customWidth="1"/>
    <col min="13771" max="13771" width="19.54296875" style="1" customWidth="1"/>
    <col min="13772" max="13773" width="15.26953125" style="1" customWidth="1"/>
    <col min="13774" max="13774" width="16" style="1" customWidth="1"/>
    <col min="13775" max="13775" width="17.54296875" style="1" customWidth="1"/>
    <col min="13776" max="13777" width="16.26953125" style="1" customWidth="1"/>
    <col min="13778" max="13778" width="11.1796875" style="1" customWidth="1"/>
    <col min="13779" max="13779" width="16.81640625" style="1" customWidth="1"/>
    <col min="13780" max="13780" width="14.54296875" style="1" customWidth="1"/>
    <col min="13781" max="14022" width="9.26953125" style="1"/>
    <col min="14023" max="14023" width="22" style="1" customWidth="1"/>
    <col min="14024" max="14024" width="20.7265625" style="1" customWidth="1"/>
    <col min="14025" max="14025" width="18.54296875" style="1" customWidth="1"/>
    <col min="14026" max="14026" width="17" style="1" customWidth="1"/>
    <col min="14027" max="14027" width="19.54296875" style="1" customWidth="1"/>
    <col min="14028" max="14029" width="15.26953125" style="1" customWidth="1"/>
    <col min="14030" max="14030" width="16" style="1" customWidth="1"/>
    <col min="14031" max="14031" width="17.54296875" style="1" customWidth="1"/>
    <col min="14032" max="14033" width="16.26953125" style="1" customWidth="1"/>
    <col min="14034" max="14034" width="11.1796875" style="1" customWidth="1"/>
    <col min="14035" max="14035" width="16.81640625" style="1" customWidth="1"/>
    <col min="14036" max="14036" width="14.54296875" style="1" customWidth="1"/>
    <col min="14037" max="14278" width="9.26953125" style="1"/>
    <col min="14279" max="14279" width="22" style="1" customWidth="1"/>
    <col min="14280" max="14280" width="20.7265625" style="1" customWidth="1"/>
    <col min="14281" max="14281" width="18.54296875" style="1" customWidth="1"/>
    <col min="14282" max="14282" width="17" style="1" customWidth="1"/>
    <col min="14283" max="14283" width="19.54296875" style="1" customWidth="1"/>
    <col min="14284" max="14285" width="15.26953125" style="1" customWidth="1"/>
    <col min="14286" max="14286" width="16" style="1" customWidth="1"/>
    <col min="14287" max="14287" width="17.54296875" style="1" customWidth="1"/>
    <col min="14288" max="14289" width="16.26953125" style="1" customWidth="1"/>
    <col min="14290" max="14290" width="11.1796875" style="1" customWidth="1"/>
    <col min="14291" max="14291" width="16.81640625" style="1" customWidth="1"/>
    <col min="14292" max="14292" width="14.54296875" style="1" customWidth="1"/>
    <col min="14293" max="14534" width="9.26953125" style="1"/>
    <col min="14535" max="14535" width="22" style="1" customWidth="1"/>
    <col min="14536" max="14536" width="20.7265625" style="1" customWidth="1"/>
    <col min="14537" max="14537" width="18.54296875" style="1" customWidth="1"/>
    <col min="14538" max="14538" width="17" style="1" customWidth="1"/>
    <col min="14539" max="14539" width="19.54296875" style="1" customWidth="1"/>
    <col min="14540" max="14541" width="15.26953125" style="1" customWidth="1"/>
    <col min="14542" max="14542" width="16" style="1" customWidth="1"/>
    <col min="14543" max="14543" width="17.54296875" style="1" customWidth="1"/>
    <col min="14544" max="14545" width="16.26953125" style="1" customWidth="1"/>
    <col min="14546" max="14546" width="11.1796875" style="1" customWidth="1"/>
    <col min="14547" max="14547" width="16.81640625" style="1" customWidth="1"/>
    <col min="14548" max="14548" width="14.54296875" style="1" customWidth="1"/>
    <col min="14549" max="14790" width="9.26953125" style="1"/>
    <col min="14791" max="14791" width="22" style="1" customWidth="1"/>
    <col min="14792" max="14792" width="20.7265625" style="1" customWidth="1"/>
    <col min="14793" max="14793" width="18.54296875" style="1" customWidth="1"/>
    <col min="14794" max="14794" width="17" style="1" customWidth="1"/>
    <col min="14795" max="14795" width="19.54296875" style="1" customWidth="1"/>
    <col min="14796" max="14797" width="15.26953125" style="1" customWidth="1"/>
    <col min="14798" max="14798" width="16" style="1" customWidth="1"/>
    <col min="14799" max="14799" width="17.54296875" style="1" customWidth="1"/>
    <col min="14800" max="14801" width="16.26953125" style="1" customWidth="1"/>
    <col min="14802" max="14802" width="11.1796875" style="1" customWidth="1"/>
    <col min="14803" max="14803" width="16.81640625" style="1" customWidth="1"/>
    <col min="14804" max="14804" width="14.54296875" style="1" customWidth="1"/>
    <col min="14805" max="15046" width="9.26953125" style="1"/>
    <col min="15047" max="15047" width="22" style="1" customWidth="1"/>
    <col min="15048" max="15048" width="20.7265625" style="1" customWidth="1"/>
    <col min="15049" max="15049" width="18.54296875" style="1" customWidth="1"/>
    <col min="15050" max="15050" width="17" style="1" customWidth="1"/>
    <col min="15051" max="15051" width="19.54296875" style="1" customWidth="1"/>
    <col min="15052" max="15053" width="15.26953125" style="1" customWidth="1"/>
    <col min="15054" max="15054" width="16" style="1" customWidth="1"/>
    <col min="15055" max="15055" width="17.54296875" style="1" customWidth="1"/>
    <col min="15056" max="15057" width="16.26953125" style="1" customWidth="1"/>
    <col min="15058" max="15058" width="11.1796875" style="1" customWidth="1"/>
    <col min="15059" max="15059" width="16.81640625" style="1" customWidth="1"/>
    <col min="15060" max="15060" width="14.54296875" style="1" customWidth="1"/>
    <col min="15061" max="15302" width="9.26953125" style="1"/>
    <col min="15303" max="15303" width="22" style="1" customWidth="1"/>
    <col min="15304" max="15304" width="20.7265625" style="1" customWidth="1"/>
    <col min="15305" max="15305" width="18.54296875" style="1" customWidth="1"/>
    <col min="15306" max="15306" width="17" style="1" customWidth="1"/>
    <col min="15307" max="15307" width="19.54296875" style="1" customWidth="1"/>
    <col min="15308" max="15309" width="15.26953125" style="1" customWidth="1"/>
    <col min="15310" max="15310" width="16" style="1" customWidth="1"/>
    <col min="15311" max="15311" width="17.54296875" style="1" customWidth="1"/>
    <col min="15312" max="15313" width="16.26953125" style="1" customWidth="1"/>
    <col min="15314" max="15314" width="11.1796875" style="1" customWidth="1"/>
    <col min="15315" max="15315" width="16.81640625" style="1" customWidth="1"/>
    <col min="15316" max="15316" width="14.54296875" style="1" customWidth="1"/>
    <col min="15317" max="15558" width="9.26953125" style="1"/>
    <col min="15559" max="15559" width="22" style="1" customWidth="1"/>
    <col min="15560" max="15560" width="20.7265625" style="1" customWidth="1"/>
    <col min="15561" max="15561" width="18.54296875" style="1" customWidth="1"/>
    <col min="15562" max="15562" width="17" style="1" customWidth="1"/>
    <col min="15563" max="15563" width="19.54296875" style="1" customWidth="1"/>
    <col min="15564" max="15565" width="15.26953125" style="1" customWidth="1"/>
    <col min="15566" max="15566" width="16" style="1" customWidth="1"/>
    <col min="15567" max="15567" width="17.54296875" style="1" customWidth="1"/>
    <col min="15568" max="15569" width="16.26953125" style="1" customWidth="1"/>
    <col min="15570" max="15570" width="11.1796875" style="1" customWidth="1"/>
    <col min="15571" max="15571" width="16.81640625" style="1" customWidth="1"/>
    <col min="15572" max="15572" width="14.54296875" style="1" customWidth="1"/>
    <col min="15573" max="15814" width="9.26953125" style="1"/>
    <col min="15815" max="15815" width="22" style="1" customWidth="1"/>
    <col min="15816" max="15816" width="20.7265625" style="1" customWidth="1"/>
    <col min="15817" max="15817" width="18.54296875" style="1" customWidth="1"/>
    <col min="15818" max="15818" width="17" style="1" customWidth="1"/>
    <col min="15819" max="15819" width="19.54296875" style="1" customWidth="1"/>
    <col min="15820" max="15821" width="15.26953125" style="1" customWidth="1"/>
    <col min="15822" max="15822" width="16" style="1" customWidth="1"/>
    <col min="15823" max="15823" width="17.54296875" style="1" customWidth="1"/>
    <col min="15824" max="15825" width="16.26953125" style="1" customWidth="1"/>
    <col min="15826" max="15826" width="11.1796875" style="1" customWidth="1"/>
    <col min="15827" max="15827" width="16.81640625" style="1" customWidth="1"/>
    <col min="15828" max="15828" width="14.54296875" style="1" customWidth="1"/>
    <col min="15829" max="16070" width="9.26953125" style="1"/>
    <col min="16071" max="16071" width="22" style="1" customWidth="1"/>
    <col min="16072" max="16072" width="20.7265625" style="1" customWidth="1"/>
    <col min="16073" max="16073" width="18.54296875" style="1" customWidth="1"/>
    <col min="16074" max="16074" width="17" style="1" customWidth="1"/>
    <col min="16075" max="16075" width="19.54296875" style="1" customWidth="1"/>
    <col min="16076" max="16077" width="15.26953125" style="1" customWidth="1"/>
    <col min="16078" max="16078" width="16" style="1" customWidth="1"/>
    <col min="16079" max="16079" width="17.54296875" style="1" customWidth="1"/>
    <col min="16080" max="16081" width="16.26953125" style="1" customWidth="1"/>
    <col min="16082" max="16082" width="11.1796875" style="1" customWidth="1"/>
    <col min="16083" max="16083" width="16.81640625" style="1" customWidth="1"/>
    <col min="16084" max="16084" width="14.54296875" style="1" customWidth="1"/>
    <col min="16085" max="16380" width="9.26953125" style="1"/>
    <col min="16381" max="16384" width="9.26953125" style="1" customWidth="1"/>
  </cols>
  <sheetData>
    <row r="1" spans="1:16" x14ac:dyDescent="0.25">
      <c r="A1" s="62" t="s">
        <v>132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</row>
    <row r="2" spans="1:16" ht="119.25" customHeight="1" x14ac:dyDescent="0.25">
      <c r="A2" s="56" t="s">
        <v>125</v>
      </c>
      <c r="B2" s="52" t="s">
        <v>57</v>
      </c>
      <c r="C2" s="52" t="s">
        <v>58</v>
      </c>
      <c r="D2" s="52" t="s">
        <v>59</v>
      </c>
      <c r="E2" s="52" t="s">
        <v>60</v>
      </c>
      <c r="F2" s="52" t="s">
        <v>61</v>
      </c>
      <c r="G2" s="52" t="s">
        <v>62</v>
      </c>
      <c r="H2" s="52" t="s">
        <v>63</v>
      </c>
      <c r="I2" s="52" t="s">
        <v>64</v>
      </c>
      <c r="J2" s="52" t="s">
        <v>65</v>
      </c>
      <c r="K2" s="52"/>
      <c r="L2" s="53" t="s">
        <v>66</v>
      </c>
      <c r="M2" s="54" t="s">
        <v>67</v>
      </c>
      <c r="N2" s="57" t="s">
        <v>262</v>
      </c>
      <c r="O2" s="28"/>
      <c r="P2" s="28"/>
    </row>
    <row r="3" spans="1:16" ht="13" x14ac:dyDescent="0.3">
      <c r="A3" s="58" t="s">
        <v>20</v>
      </c>
      <c r="B3" s="59">
        <f>+'2024 area facility'!N58</f>
        <v>6047.6609919999992</v>
      </c>
      <c r="C3" s="59"/>
      <c r="D3" s="59">
        <v>72.64</v>
      </c>
      <c r="E3" s="59">
        <f>+'2024 area facility'!T3+'2024 area facility'!T4+'2024 area facility'!T7+'2024 area facility'!T9+'2024 area facility'!T10+'2024 area facility'!T12+'2024 area facility'!T31+'2024 area facility'!T41</f>
        <v>104.25112000000001</v>
      </c>
      <c r="F3" s="59">
        <f>+'2024 area facility'!V4+'2024 area facility'!V5+'2024 area facility'!V6+'2024 area facility'!V9+'2024 area facility'!V10+'2024 area facility'!V11+'2024 area facility'!V12+'2024 area facility'!V17+'2024 area facility'!V35+'2024 area facility'!V36+'2024 area facility'!V37+'2024 area facility'!V38+'2024 area facility'!V39+'2024 area facility'!V40+'2024 area facility'!V44+'2024 area facility'!V45+'2024 area facility'!V46+'2024 area facility'!V52</f>
        <v>817.71960000000001</v>
      </c>
      <c r="G3" s="59"/>
      <c r="H3" s="59"/>
      <c r="I3" s="59">
        <f>+'2024 area facility'!AB10+'2024 area facility'!AB22+'2024 area facility'!AB33+'2024 area facility'!AB34</f>
        <v>67.586808000000005</v>
      </c>
      <c r="J3" s="55"/>
      <c r="K3" s="55" t="e">
        <f>+GETPIVOTDATA("importo",[1]prova!$E$3,"nome ","abussi")</f>
        <v>#REF!</v>
      </c>
      <c r="L3" s="59" t="e">
        <f>+#REF!/11</f>
        <v>#REF!</v>
      </c>
      <c r="M3" s="60">
        <v>7207.8684938181805</v>
      </c>
      <c r="N3" s="61">
        <v>5637.6986400000005</v>
      </c>
    </row>
    <row r="4" spans="1:16" ht="13" x14ac:dyDescent="0.3">
      <c r="A4" s="29" t="s">
        <v>23</v>
      </c>
      <c r="B4" s="26"/>
      <c r="C4" s="26"/>
      <c r="D4" s="26">
        <v>1.2589999999999999</v>
      </c>
      <c r="E4" s="26">
        <f>+'2024 area facility'!T55</f>
        <v>0.68000000000000016</v>
      </c>
      <c r="F4" s="26"/>
      <c r="G4" s="26"/>
      <c r="H4" s="26">
        <f>+'2024 area facility'!Z58</f>
        <v>755.9576239999999</v>
      </c>
      <c r="I4" s="26">
        <f>+'2024 area facility'!AB51+'2024 area facility'!AB55</f>
        <v>1.7128000000000003</v>
      </c>
      <c r="J4" s="11"/>
      <c r="K4" s="11" t="e">
        <f>+GETPIVOTDATA("importo",[1]prova!$E$3,"nome ","castellani")+GETPIVOTDATA("importo",[1]prova!$E$3,"nome ","castellanni")</f>
        <v>#REF!</v>
      </c>
      <c r="L4" s="26" t="e">
        <f>+#REF!/11</f>
        <v>#REF!</v>
      </c>
      <c r="M4" s="27">
        <v>857.61666181818168</v>
      </c>
      <c r="N4" s="61">
        <v>670.79604000000006</v>
      </c>
    </row>
    <row r="5" spans="1:16" ht="13" x14ac:dyDescent="0.3">
      <c r="A5" s="29" t="s">
        <v>30</v>
      </c>
      <c r="B5" s="26"/>
      <c r="C5" s="26"/>
      <c r="D5" s="26">
        <f>+'2024 area facility'!R31</f>
        <v>1.9200000000000004</v>
      </c>
      <c r="E5" s="26"/>
      <c r="F5" s="26">
        <f>+'2024 area facility'!V31</f>
        <v>5.7600000000000007</v>
      </c>
      <c r="G5" s="26"/>
      <c r="H5" s="26"/>
      <c r="I5" s="26">
        <f>+'2024 area facility'!AB31</f>
        <v>1.9200000000000004</v>
      </c>
      <c r="J5" s="11">
        <f>+'2024 area facility'!AD40</f>
        <v>21.120000000000005</v>
      </c>
      <c r="K5" s="11" t="e">
        <f>+GETPIVOTDATA("importo",[1]prova!$E$3,"nome ","dentice")+GETPIVOTDATA("importo",[1]prova!$E$3,"nome ","dentice ")</f>
        <v>#REF!</v>
      </c>
      <c r="L5" s="26" t="e">
        <f>+#REF!/11</f>
        <v>#REF!</v>
      </c>
      <c r="M5" s="27">
        <v>128.72718181818183</v>
      </c>
      <c r="N5" s="61">
        <v>100.68564000000001</v>
      </c>
    </row>
    <row r="6" spans="1:16" ht="13" x14ac:dyDescent="0.3">
      <c r="A6" s="29" t="s">
        <v>22</v>
      </c>
      <c r="B6" s="26"/>
      <c r="C6" s="26"/>
      <c r="D6" s="26">
        <f>+'2024 area facility'!R14+'2024 area facility'!R20</f>
        <v>9.1656640000000014</v>
      </c>
      <c r="E6" s="26"/>
      <c r="F6" s="26">
        <f>+'2024 area facility'!V23</f>
        <v>9.6</v>
      </c>
      <c r="G6" s="26">
        <v>905.03300000000002</v>
      </c>
      <c r="H6" s="26"/>
      <c r="I6" s="26">
        <f>+'2024 area facility'!AB42</f>
        <v>3.9807920000000006</v>
      </c>
      <c r="J6" s="11">
        <f>+'2024 area facility'!AD14+'2024 area facility'!AD46</f>
        <v>16.960328000000001</v>
      </c>
      <c r="K6" s="11" t="e">
        <f>+GETPIVOTDATA("importo",[1]prova!$E$3,"nome ","filomeno")</f>
        <v>#REF!</v>
      </c>
      <c r="L6" s="26" t="e">
        <f>+#REF!/11</f>
        <v>#REF!</v>
      </c>
      <c r="M6" s="27">
        <v>1042.7471018181818</v>
      </c>
      <c r="N6" s="61">
        <v>815.59451999999999</v>
      </c>
    </row>
    <row r="7" spans="1:16" ht="13" x14ac:dyDescent="0.3">
      <c r="A7" s="29" t="s">
        <v>68</v>
      </c>
      <c r="B7" s="26"/>
      <c r="C7" s="26"/>
      <c r="D7" s="26">
        <f>+'2024 area facility'!R40</f>
        <v>21.120000000000005</v>
      </c>
      <c r="E7" s="26">
        <f>+'2024 area facility'!T40</f>
        <v>21.120000000000005</v>
      </c>
      <c r="F7" s="26"/>
      <c r="G7" s="26"/>
      <c r="H7" s="26"/>
      <c r="I7" s="1">
        <f>+'2024 area facility'!AB40</f>
        <v>21.120000000000005</v>
      </c>
      <c r="K7" s="1" t="e">
        <f>+GETPIVOTDATA("importo",[1]prova!$E$3,"nome ","germani")</f>
        <v>#REF!</v>
      </c>
      <c r="L7" s="26" t="e">
        <f>+#REF!/11</f>
        <v>#REF!</v>
      </c>
      <c r="M7" s="27">
        <v>161.36718181818185</v>
      </c>
      <c r="N7" s="61">
        <v>126.21312</v>
      </c>
    </row>
    <row r="8" spans="1:16" ht="13" x14ac:dyDescent="0.3">
      <c r="A8" s="29" t="s">
        <v>26</v>
      </c>
      <c r="B8" s="26"/>
      <c r="C8" s="26"/>
      <c r="D8" s="26"/>
      <c r="E8" s="26"/>
      <c r="F8" s="26">
        <f>+'2024 area facility'!V25+'2024 area facility'!V26</f>
        <v>1.737168</v>
      </c>
      <c r="G8" s="26"/>
      <c r="H8" s="26"/>
      <c r="I8" s="26">
        <f>+'2024 area facility'!AB25+'2024 area facility'!AB26</f>
        <v>0.57905600000000002</v>
      </c>
      <c r="J8" s="11"/>
      <c r="K8" s="11" t="e">
        <f>+GETPIVOTDATA("importo",[1]prova!$E$3,"nome ","proiti")</f>
        <v>#REF!</v>
      </c>
      <c r="L8" s="26" t="e">
        <f>+#REF!/11</f>
        <v>#REF!</v>
      </c>
      <c r="M8" s="27">
        <v>100.32340581818183</v>
      </c>
      <c r="N8" s="61">
        <v>78.464880000000008</v>
      </c>
    </row>
    <row r="9" spans="1:16" ht="13" x14ac:dyDescent="0.3">
      <c r="A9" s="30" t="s">
        <v>21</v>
      </c>
      <c r="C9" s="26">
        <f>+'2024 area facility'!P58-'2024 area facility'!P47</f>
        <v>1350.4096479999998</v>
      </c>
      <c r="D9" s="26" t="e">
        <f>+'2024 area facility'!R3+'2024 area facility'!R8+'2024 area facility'!R16+'2024 area facility'!R21+'2024 area facility'!R27+'2024 area facility'!R28+'2024 area facility'!R30+'2024 area facility'!R33+'2024 area facility'!R34+'2024 area facility'!R35+'2024 area facility'!R36+'2024 area facility'!R38+'2024 area facility'!R39+'2024 area facility'!R45+'2024 area facility'!#REF!+'2024 area facility'!R52+'2024 area facility'!R53+'2024 area facility'!R54</f>
        <v>#REF!</v>
      </c>
      <c r="E9" s="26">
        <v>187.107</v>
      </c>
      <c r="F9" s="26">
        <f>+'2024 area facility'!V3+'2024 area facility'!V15+'2024 area facility'!V20+'2024 area facility'!V27+'2024 area facility'!V28+'2024 area facility'!V34+'2024 area facility'!V50+'2024 area facility'!V51+'2024 area facility'!V54+'2024 area facility'!V55+'2024 area facility'!V56</f>
        <v>317.64554399999997</v>
      </c>
      <c r="G9" s="26"/>
      <c r="H9" s="26"/>
      <c r="I9" s="26">
        <v>378.62</v>
      </c>
      <c r="J9" s="11"/>
      <c r="K9" s="11" t="e">
        <f>+GETPIVOTDATA("importo",[1]prova!$E$3,"nome ","pasqualetti")</f>
        <v>#REF!</v>
      </c>
      <c r="L9" s="26" t="e">
        <f>+#REF!/11</f>
        <v>#REF!</v>
      </c>
      <c r="M9" s="27">
        <v>2327.2792378181816</v>
      </c>
      <c r="N9" s="61">
        <v>1820.2995599999999</v>
      </c>
    </row>
    <row r="10" spans="1:16" ht="13" x14ac:dyDescent="0.3">
      <c r="A10" s="29" t="s">
        <v>24</v>
      </c>
      <c r="B10" s="26"/>
      <c r="C10" s="26">
        <f>+'2024 area facility'!P47</f>
        <v>161.50560000000002</v>
      </c>
      <c r="D10" s="26">
        <f>+'2024 area facility'!R6+'2024 area facility'!R10+'2024 area facility'!R11+'2024 area facility'!R15+'2024 area facility'!R17+'2024 area facility'!R18+'2024 area facility'!R19+'2024 area facility'!R22+'2024 area facility'!R23+'2024 area facility'!R37+'2024 area facility'!R43+'2024 area facility'!R44+'2024 area facility'!R46+'2024 area facility'!R47+'2024 area facility'!R48+'2024 area facility'!R49+'2024 area facility'!R50</f>
        <v>496.82720000000006</v>
      </c>
      <c r="E10" s="26">
        <v>441.916</v>
      </c>
      <c r="F10" s="26">
        <f>+'2024 area facility'!V7+'2024 area facility'!V8+'2024 area facility'!V14+'2024 area facility'!V16+'2024 area facility'!V22+'2024 area facility'!V33+'2024 area facility'!V41+'2024 area facility'!V42+'2024 area facility'!V43+'2024 area facility'!V47+'2024 area facility'!V48+'2024 area facility'!V49</f>
        <v>1043.0457840000001</v>
      </c>
      <c r="G10" s="26">
        <v>244.56</v>
      </c>
      <c r="H10" s="26"/>
      <c r="I10" s="26">
        <v>256.30700000000002</v>
      </c>
      <c r="J10" s="11"/>
      <c r="K10" s="11" t="e">
        <f>+GETPIVOTDATA("importo",[1]prova!$E$3,"nome ","radoicovich")</f>
        <v>#REF!</v>
      </c>
      <c r="L10" s="26" t="e">
        <f>+#REF!/11</f>
        <v>#REF!</v>
      </c>
      <c r="M10" s="27">
        <v>2883.0992938181816</v>
      </c>
      <c r="N10" s="61">
        <v>2255.0436</v>
      </c>
    </row>
    <row r="11" spans="1:16" ht="13" x14ac:dyDescent="0.3">
      <c r="A11" s="29" t="s">
        <v>25</v>
      </c>
      <c r="B11" s="26"/>
      <c r="C11" s="26"/>
      <c r="D11" s="26">
        <f>+'2024 area facility'!R13+'2024 area facility'!R24</f>
        <v>18.018800000000002</v>
      </c>
      <c r="E11" s="26"/>
      <c r="F11" s="26">
        <f>+'2024 area facility'!V13+'2024 area facility'!V21+'2024 area facility'!V24</f>
        <v>55.574376000000001</v>
      </c>
      <c r="G11" s="26"/>
      <c r="H11" s="26"/>
      <c r="I11" s="26">
        <f>+'2024 area facility'!AB13+'2024 area facility'!AB21+'2024 area facility'!AB24</f>
        <v>18.524792000000005</v>
      </c>
      <c r="J11" s="11">
        <f>+'2024 area facility'!AD6+'2024 area facility'!AD11</f>
        <v>0.51920000000000011</v>
      </c>
      <c r="K11" s="11" t="e">
        <f>+GETPIVOTDATA("importo",[1]prova!$E$3,"nome ","ragazzoni")</f>
        <v>#REF!</v>
      </c>
      <c r="L11" s="26" t="e">
        <f>+#REF!/11</f>
        <v>#REF!</v>
      </c>
      <c r="M11" s="27">
        <v>190.12514981818182</v>
      </c>
      <c r="N11" s="61">
        <v>148.71276</v>
      </c>
    </row>
    <row r="12" spans="1:16" ht="13" x14ac:dyDescent="0.3">
      <c r="A12" s="29" t="s">
        <v>27</v>
      </c>
      <c r="B12" s="26"/>
      <c r="C12" s="26"/>
      <c r="D12" s="26"/>
      <c r="E12" s="26"/>
      <c r="F12" s="26">
        <f>+'2024 area facility'!V30</f>
        <v>12</v>
      </c>
      <c r="G12" s="26"/>
      <c r="H12" s="26"/>
      <c r="I12" s="26">
        <f>+'2024 area facility'!AB30</f>
        <v>4</v>
      </c>
      <c r="J12" s="11"/>
      <c r="K12" s="11" t="e">
        <f>+GETPIVOTDATA("importo",[1]prova!$E$3,"nome ","luise")+GETPIVOTDATA("importo",[1]prova!$E$3,"nome ","luise ")</f>
        <v>#REF!</v>
      </c>
      <c r="L12" s="26" t="e">
        <f>+#REF!/11</f>
        <v>#REF!</v>
      </c>
      <c r="M12" s="27">
        <v>114.00718181818182</v>
      </c>
      <c r="N12" s="61">
        <v>89.171880000000002</v>
      </c>
    </row>
    <row r="13" spans="1:16" ht="13" x14ac:dyDescent="0.3">
      <c r="A13" s="29" t="s">
        <v>46</v>
      </c>
      <c r="B13" s="26"/>
      <c r="C13" s="26"/>
      <c r="D13" s="26"/>
      <c r="E13" s="26"/>
      <c r="F13" s="26">
        <f>+'2024 area facility'!V53</f>
        <v>4.7904</v>
      </c>
      <c r="G13" s="26"/>
      <c r="H13" s="26"/>
      <c r="I13" s="26">
        <f>+'2024 area facility'!AB53</f>
        <v>1.5968000000000002</v>
      </c>
      <c r="J13" s="11">
        <f>+'2024 area facility'!AD53</f>
        <v>1.5968000000000002</v>
      </c>
      <c r="K13" s="11" t="e">
        <f>+GETPIVOTDATA("importo",[1]prova!$E$3,"nome ","cesani")</f>
        <v>#REF!</v>
      </c>
      <c r="L13" s="26" t="e">
        <f>+#REF!/11</f>
        <v>#REF!</v>
      </c>
      <c r="M13" s="27">
        <v>105.99118181818181</v>
      </c>
      <c r="N13" s="61">
        <v>82.897080000000003</v>
      </c>
    </row>
    <row r="14" spans="1:16" ht="13.5" thickBot="1" x14ac:dyDescent="0.35">
      <c r="A14" s="31" t="s">
        <v>124</v>
      </c>
      <c r="B14" s="32"/>
      <c r="C14" s="32"/>
      <c r="D14" s="32"/>
      <c r="E14" s="32"/>
      <c r="F14" s="32"/>
      <c r="G14" s="32"/>
      <c r="H14" s="32"/>
      <c r="I14" s="32"/>
      <c r="J14" s="33"/>
      <c r="K14" s="34"/>
      <c r="L14" s="34"/>
      <c r="M14" s="35">
        <f>SUM(M3:M13)</f>
        <v>15119.152072000001</v>
      </c>
      <c r="N14" s="36"/>
    </row>
    <row r="21" spans="11:13" x14ac:dyDescent="0.25">
      <c r="K21" s="20" t="e">
        <f>SUM(#REF!)</f>
        <v>#REF!</v>
      </c>
      <c r="M21" s="20"/>
    </row>
    <row r="22" spans="11:13" x14ac:dyDescent="0.25">
      <c r="M22" s="20" t="e">
        <f>+#REF!-#REF!</f>
        <v>#REF!</v>
      </c>
    </row>
  </sheetData>
  <mergeCells count="1">
    <mergeCell ref="A1:N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2024 area facility</vt:lpstr>
      <vt:lpstr>2024 tot dipendente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Abussi</dc:creator>
  <cp:lastModifiedBy>Luigi De Santis</cp:lastModifiedBy>
  <cp:lastPrinted>2025-09-17T14:17:55Z</cp:lastPrinted>
  <dcterms:created xsi:type="dcterms:W3CDTF">2025-09-04T13:15:48Z</dcterms:created>
  <dcterms:modified xsi:type="dcterms:W3CDTF">2026-02-06T07:31:04Z</dcterms:modified>
</cp:coreProperties>
</file>